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ys\OneDrive\Dokumentumok\Timi\Költségvetés\2026\Dombóvár\eredeti\"/>
    </mc:Choice>
  </mc:AlternateContent>
  <xr:revisionPtr revIDLastSave="0" documentId="13_ncr:1_{56460573-9FB3-46BB-99F2-25A656F10942}" xr6:coauthVersionLast="47" xr6:coauthVersionMax="47" xr10:uidLastSave="{00000000-0000-0000-0000-000000000000}"/>
  <bookViews>
    <workbookView xWindow="-108" yWindow="-108" windowWidth="23256" windowHeight="12456" tabRatio="907" activeTab="1" xr2:uid="{00000000-000D-0000-FFFF-FFFF00000000}"/>
  </bookViews>
  <sheets>
    <sheet name="1. melléklet" sheetId="280" r:id="rId1"/>
    <sheet name="2. mell. 1. pont" sheetId="277" r:id="rId2"/>
    <sheet name="2. mell. 2. pont" sheetId="291" r:id="rId3"/>
    <sheet name="3. melléklet" sheetId="294" r:id="rId4"/>
    <sheet name="4. melléklet" sheetId="292" r:id="rId5"/>
    <sheet name="5.mell. 1. pont hitelek" sheetId="295" r:id="rId6"/>
    <sheet name="5.mell. 2. pont kezességv." sheetId="296" r:id="rId7"/>
    <sheet name="5.mell. 3. pont szerződések-Önk" sheetId="302" r:id="rId8"/>
    <sheet name="5.mell. 4. pont szerződések-KÖH" sheetId="301" r:id="rId9"/>
    <sheet name="6. melléklet" sheetId="297" r:id="rId10"/>
    <sheet name="7. melléklet" sheetId="293" r:id="rId11"/>
    <sheet name="8. melléklet" sheetId="298" r:id="rId12"/>
    <sheet name="9. melléklet" sheetId="299" r:id="rId13"/>
    <sheet name="10. melléklet" sheetId="300" r:id="rId14"/>
    <sheet name="11. melléklet" sheetId="288" r:id="rId15"/>
  </sheets>
  <definedNames>
    <definedName name="_xlnm.Print_Titles" localSheetId="2">'2. mell. 2. pont'!$6:$6</definedName>
    <definedName name="_xlnm.Print_Titles" localSheetId="7">'5.mell. 3. pont szerződések-Önk'!$1:$8</definedName>
    <definedName name="_xlnm.Print_Area" localSheetId="0">'1. melléklet'!$A$1:$G$178</definedName>
    <definedName name="_xlnm.Print_Area" localSheetId="14">'11. melléklet'!$A$1:$P$241</definedName>
    <definedName name="_xlnm.Print_Area" localSheetId="1">'2. mell. 1. pont'!$A$1:$G$246</definedName>
    <definedName name="_xlnm.Print_Area" localSheetId="2">'2. mell. 2. pont'!$A$1:$J$14</definedName>
    <definedName name="_xlnm.Print_Area" localSheetId="4">'4. melléklet'!$A$1:$K$37</definedName>
    <definedName name="_xlnm.Print_Area" localSheetId="6">'5.mell. 2. pont kezességv.'!$A$1:$K$13</definedName>
    <definedName name="_xlnm.Print_Area" localSheetId="7">'5.mell. 3. pont szerződések-Önk'!$A$1:$E$81</definedName>
    <definedName name="_xlnm.Print_Area" localSheetId="8">'5.mell. 4. pont szerződések-KÖH'!$A$1:$E$57</definedName>
    <definedName name="_xlnm.Print_Area" localSheetId="9">'6. melléklet'!$A$1:$D$46</definedName>
    <definedName name="_xlnm.Print_Area" localSheetId="11">'8. melléklet'!$A$1:$O$40</definedName>
  </definedNames>
  <calcPr calcId="191029"/>
</workbook>
</file>

<file path=xl/calcChain.xml><?xml version="1.0" encoding="utf-8"?>
<calcChain xmlns="http://schemas.openxmlformats.org/spreadsheetml/2006/main">
  <c r="E81" i="302" l="1"/>
  <c r="D79" i="302"/>
  <c r="D78" i="302"/>
  <c r="D77" i="302"/>
  <c r="D76" i="302"/>
  <c r="D75" i="302"/>
  <c r="D74" i="302"/>
  <c r="D73" i="302"/>
  <c r="D67" i="302"/>
  <c r="D66" i="302"/>
  <c r="D65" i="302"/>
  <c r="D61" i="302"/>
  <c r="D60" i="302"/>
  <c r="D58" i="302"/>
  <c r="D55" i="302"/>
  <c r="D52" i="302"/>
  <c r="D51" i="302"/>
  <c r="D50" i="302"/>
  <c r="D44" i="302"/>
  <c r="D39" i="302"/>
  <c r="D38" i="302"/>
  <c r="D37" i="302"/>
  <c r="D35" i="302"/>
  <c r="D34" i="302"/>
  <c r="D33" i="302"/>
  <c r="D32" i="302"/>
  <c r="D31" i="302"/>
  <c r="D29" i="302"/>
  <c r="D28" i="302"/>
  <c r="D27" i="302"/>
  <c r="D26" i="302"/>
  <c r="D25" i="302"/>
  <c r="D24" i="302"/>
  <c r="D23" i="302"/>
  <c r="D22" i="302"/>
  <c r="D21" i="302"/>
  <c r="D20" i="302"/>
  <c r="D18" i="302"/>
  <c r="D11" i="302"/>
  <c r="D10" i="302"/>
  <c r="D81" i="302" s="1"/>
  <c r="E57" i="301" l="1"/>
  <c r="D57" i="301"/>
  <c r="R9" i="299" l="1"/>
  <c r="R8" i="299"/>
  <c r="R7" i="299"/>
  <c r="S9" i="299"/>
  <c r="S8" i="299"/>
  <c r="S7" i="299"/>
  <c r="E54" i="277" l="1"/>
  <c r="K9" i="299"/>
  <c r="K8" i="299"/>
  <c r="K7" i="299"/>
  <c r="G12" i="300"/>
  <c r="O36" i="298"/>
  <c r="O34" i="298"/>
  <c r="N33" i="298"/>
  <c r="M33" i="298"/>
  <c r="L33" i="298"/>
  <c r="K33" i="298"/>
  <c r="J33" i="298"/>
  <c r="I33" i="298"/>
  <c r="H33" i="298"/>
  <c r="G33" i="298"/>
  <c r="F33" i="298"/>
  <c r="E33" i="298"/>
  <c r="D33" i="298"/>
  <c r="C33" i="298"/>
  <c r="O32" i="298"/>
  <c r="O31" i="298"/>
  <c r="O30" i="298"/>
  <c r="N29" i="298"/>
  <c r="M29" i="298"/>
  <c r="L29" i="298"/>
  <c r="L35" i="298" s="1"/>
  <c r="L37" i="298" s="1"/>
  <c r="K29" i="298"/>
  <c r="K35" i="298" s="1"/>
  <c r="K37" i="298" s="1"/>
  <c r="J29" i="298"/>
  <c r="J35" i="298" s="1"/>
  <c r="J37" i="298" s="1"/>
  <c r="I29" i="298"/>
  <c r="H29" i="298"/>
  <c r="H35" i="298" s="1"/>
  <c r="H37" i="298" s="1"/>
  <c r="G29" i="298"/>
  <c r="F29" i="298"/>
  <c r="E29" i="298"/>
  <c r="E35" i="298" s="1"/>
  <c r="E37" i="298" s="1"/>
  <c r="D29" i="298"/>
  <c r="C29" i="298"/>
  <c r="C35" i="298" s="1"/>
  <c r="C37" i="298" s="1"/>
  <c r="O28" i="298"/>
  <c r="O27" i="298"/>
  <c r="O26" i="298"/>
  <c r="O25" i="298"/>
  <c r="O24" i="298"/>
  <c r="O19" i="298"/>
  <c r="O17" i="298"/>
  <c r="O16" i="298"/>
  <c r="O15" i="298"/>
  <c r="N14" i="298"/>
  <c r="N18" i="298" s="1"/>
  <c r="M14" i="298"/>
  <c r="M18" i="298" s="1"/>
  <c r="L14" i="298"/>
  <c r="L18" i="298" s="1"/>
  <c r="K14" i="298"/>
  <c r="K18" i="298" s="1"/>
  <c r="J14" i="298"/>
  <c r="J18" i="298" s="1"/>
  <c r="I14" i="298"/>
  <c r="I18" i="298" s="1"/>
  <c r="H14" i="298"/>
  <c r="H18" i="298" s="1"/>
  <c r="G14" i="298"/>
  <c r="G18" i="298" s="1"/>
  <c r="F14" i="298"/>
  <c r="F18" i="298" s="1"/>
  <c r="E14" i="298"/>
  <c r="E18" i="298" s="1"/>
  <c r="D14" i="298"/>
  <c r="D18" i="298" s="1"/>
  <c r="C14" i="298"/>
  <c r="C18" i="298" s="1"/>
  <c r="O13" i="298"/>
  <c r="O12" i="298"/>
  <c r="O11" i="298"/>
  <c r="O10" i="298"/>
  <c r="O9" i="298"/>
  <c r="I35" i="298" l="1"/>
  <c r="I37" i="298" s="1"/>
  <c r="G35" i="298"/>
  <c r="G37" i="298" s="1"/>
  <c r="N35" i="298"/>
  <c r="N37" i="298" s="1"/>
  <c r="O33" i="298"/>
  <c r="M35" i="298"/>
  <c r="M37" i="298" s="1"/>
  <c r="F35" i="298"/>
  <c r="F37" i="298" s="1"/>
  <c r="D35" i="298"/>
  <c r="D37" i="298" s="1"/>
  <c r="O29" i="298"/>
  <c r="L21" i="298"/>
  <c r="L39" i="298" s="1"/>
  <c r="L38" i="298"/>
  <c r="E21" i="298"/>
  <c r="E39" i="298" s="1"/>
  <c r="E38" i="298"/>
  <c r="I21" i="298"/>
  <c r="M21" i="298"/>
  <c r="D21" i="298"/>
  <c r="F21" i="298"/>
  <c r="F39" i="298" s="1"/>
  <c r="J21" i="298"/>
  <c r="J39" i="298" s="1"/>
  <c r="J38" i="298"/>
  <c r="N21" i="298"/>
  <c r="H38" i="298"/>
  <c r="H21" i="298"/>
  <c r="H39" i="298" s="1"/>
  <c r="C38" i="298"/>
  <c r="C21" i="298"/>
  <c r="G38" i="298"/>
  <c r="G21" i="298"/>
  <c r="K38" i="298"/>
  <c r="K21" i="298"/>
  <c r="K39" i="298" s="1"/>
  <c r="O14" i="298"/>
  <c r="O18" i="298" s="1"/>
  <c r="O21" i="298" s="1"/>
  <c r="I39" i="298" l="1"/>
  <c r="I38" i="298"/>
  <c r="G39" i="298"/>
  <c r="N38" i="298"/>
  <c r="N39" i="298"/>
  <c r="O35" i="298"/>
  <c r="O37" i="298" s="1"/>
  <c r="M38" i="298"/>
  <c r="M39" i="298"/>
  <c r="F38" i="298"/>
  <c r="D38" i="298"/>
  <c r="D39" i="298"/>
  <c r="C40" i="298"/>
  <c r="D40" i="298" s="1"/>
  <c r="E40" i="298" s="1"/>
  <c r="F40" i="298" s="1"/>
  <c r="G40" i="298" s="1"/>
  <c r="H40" i="298" s="1"/>
  <c r="I40" i="298" s="1"/>
  <c r="J40" i="298" s="1"/>
  <c r="K40" i="298" s="1"/>
  <c r="L40" i="298" s="1"/>
  <c r="M40" i="298" s="1"/>
  <c r="N40" i="298" s="1"/>
  <c r="C39" i="298"/>
  <c r="O40" i="298" l="1"/>
  <c r="O39" i="298"/>
  <c r="O38" i="298"/>
  <c r="G62" i="277"/>
  <c r="F62" i="277"/>
  <c r="E62" i="277"/>
  <c r="D62" i="277"/>
  <c r="E61" i="277"/>
  <c r="E97" i="280"/>
  <c r="E95" i="280"/>
  <c r="E94" i="280"/>
  <c r="E93" i="280"/>
  <c r="E96" i="280"/>
  <c r="C45" i="297" l="1"/>
  <c r="B45" i="297"/>
  <c r="C37" i="297"/>
  <c r="B37" i="297"/>
  <c r="C24" i="297"/>
  <c r="B24" i="297"/>
  <c r="C16" i="297"/>
  <c r="C25" i="297" s="1"/>
  <c r="B16" i="297"/>
  <c r="B25" i="297" s="1"/>
  <c r="D45" i="297"/>
  <c r="D37" i="297"/>
  <c r="D24" i="297"/>
  <c r="D16" i="297"/>
  <c r="D25" i="297" s="1"/>
  <c r="L23" i="295"/>
  <c r="K23" i="295"/>
  <c r="J23" i="295"/>
  <c r="I23" i="295"/>
  <c r="H23" i="295"/>
  <c r="G23" i="295"/>
  <c r="F23" i="295"/>
  <c r="E23" i="295"/>
  <c r="D23" i="295"/>
  <c r="C23" i="295"/>
  <c r="M22" i="295"/>
  <c r="M21" i="295"/>
  <c r="M20" i="295"/>
  <c r="M19" i="295"/>
  <c r="M23" i="295" s="1"/>
  <c r="L13" i="295"/>
  <c r="K13" i="295"/>
  <c r="J13" i="295"/>
  <c r="I13" i="295"/>
  <c r="H13" i="295"/>
  <c r="G13" i="295"/>
  <c r="F13" i="295"/>
  <c r="E13" i="295"/>
  <c r="C13" i="295"/>
  <c r="M12" i="295"/>
  <c r="M11" i="295"/>
  <c r="M10" i="295"/>
  <c r="M13" i="295" s="1"/>
  <c r="E47" i="277"/>
  <c r="E46" i="277"/>
  <c r="E45" i="277"/>
  <c r="E44" i="277"/>
  <c r="E43" i="277"/>
  <c r="E21" i="277"/>
  <c r="E20" i="277"/>
  <c r="E19" i="277"/>
  <c r="E18" i="277"/>
  <c r="E17" i="277"/>
  <c r="E16" i="277"/>
  <c r="F22" i="294"/>
  <c r="F21" i="294"/>
  <c r="F20" i="294"/>
  <c r="F19" i="294"/>
  <c r="F18" i="294"/>
  <c r="F17" i="294"/>
  <c r="F15" i="294" s="1"/>
  <c r="F16" i="294"/>
  <c r="E15" i="294"/>
  <c r="D15" i="294"/>
  <c r="D24" i="294" s="1"/>
  <c r="C15" i="294"/>
  <c r="B15" i="294"/>
  <c r="F14" i="294"/>
  <c r="F13" i="294"/>
  <c r="F12" i="294"/>
  <c r="F11" i="294"/>
  <c r="F10" i="294"/>
  <c r="F9" i="294"/>
  <c r="E8" i="294"/>
  <c r="E24" i="294" s="1"/>
  <c r="D8" i="294"/>
  <c r="C8" i="294"/>
  <c r="B8" i="294"/>
  <c r="B24" i="294" s="1"/>
  <c r="K33" i="292"/>
  <c r="K32" i="292"/>
  <c r="E30" i="292"/>
  <c r="E13" i="292"/>
  <c r="E22" i="292"/>
  <c r="E21" i="292"/>
  <c r="E12" i="292"/>
  <c r="E20" i="292"/>
  <c r="E18" i="292"/>
  <c r="E10" i="292"/>
  <c r="E9" i="292"/>
  <c r="E8" i="292"/>
  <c r="C24" i="294" l="1"/>
  <c r="F8" i="294"/>
  <c r="F24" i="294" s="1"/>
  <c r="C46" i="297"/>
  <c r="B46" i="297"/>
  <c r="D46" i="297"/>
  <c r="K35" i="292"/>
  <c r="E35" i="292"/>
  <c r="J28" i="292"/>
  <c r="I28" i="292"/>
  <c r="H28" i="292"/>
  <c r="J24" i="292"/>
  <c r="I24" i="292"/>
  <c r="H24" i="292"/>
  <c r="E23" i="292"/>
  <c r="J16" i="292"/>
  <c r="I16" i="292"/>
  <c r="H16" i="292"/>
  <c r="I14" i="291" l="1"/>
  <c r="H14" i="291"/>
  <c r="G14" i="291"/>
  <c r="F14" i="291"/>
  <c r="E14" i="291"/>
  <c r="D14" i="291"/>
  <c r="C14" i="291"/>
  <c r="B14" i="291"/>
  <c r="J13" i="291"/>
  <c r="J12" i="291"/>
  <c r="J11" i="291"/>
  <c r="J10" i="291"/>
  <c r="J9" i="291"/>
  <c r="J8" i="291"/>
  <c r="J14" i="291" l="1"/>
  <c r="D22" i="277"/>
  <c r="E26" i="277"/>
  <c r="D26" i="277"/>
  <c r="E41" i="277"/>
  <c r="D41" i="277"/>
  <c r="E48" i="277"/>
  <c r="D48" i="277"/>
  <c r="D212" i="277"/>
  <c r="E53" i="277" l="1"/>
  <c r="E52" i="277"/>
  <c r="E107" i="280" l="1"/>
  <c r="E42" i="277" l="1"/>
  <c r="E90" i="280"/>
  <c r="E87" i="277"/>
  <c r="E74" i="277"/>
  <c r="E85" i="277"/>
  <c r="F84" i="277"/>
  <c r="E83" i="277"/>
  <c r="E82" i="277"/>
  <c r="E72" i="277"/>
  <c r="F71" i="277"/>
  <c r="E70" i="277"/>
  <c r="E69" i="277"/>
  <c r="E210" i="277" l="1"/>
  <c r="E142" i="277"/>
  <c r="E209" i="277"/>
  <c r="E141" i="277"/>
  <c r="E77" i="277"/>
  <c r="E208" i="277"/>
  <c r="E140" i="277"/>
  <c r="E76" i="277"/>
  <c r="E221" i="277"/>
  <c r="E139" i="277"/>
  <c r="E207" i="277"/>
  <c r="E138" i="277"/>
  <c r="E206" i="277"/>
  <c r="E137" i="277"/>
  <c r="E220" i="277"/>
  <c r="E136" i="277"/>
  <c r="E219" i="277"/>
  <c r="E135" i="277"/>
  <c r="E205" i="277"/>
  <c r="E134" i="277"/>
  <c r="E133" i="277"/>
  <c r="E183" i="277"/>
  <c r="E218" i="277"/>
  <c r="E217" i="277"/>
  <c r="E132" i="277"/>
  <c r="E75" i="277"/>
  <c r="E124" i="280"/>
  <c r="E123" i="280"/>
  <c r="E122" i="280"/>
  <c r="E121" i="280"/>
  <c r="E120" i="280"/>
  <c r="E116" i="280"/>
  <c r="E119" i="280"/>
  <c r="E118" i="280"/>
  <c r="E117" i="280"/>
  <c r="E115" i="280"/>
  <c r="E114" i="280"/>
  <c r="E113" i="280"/>
  <c r="L241" i="288"/>
  <c r="E241" i="288"/>
  <c r="O240" i="288"/>
  <c r="N240" i="288"/>
  <c r="M240" i="288"/>
  <c r="P239" i="288"/>
  <c r="P238" i="288"/>
  <c r="P240" i="288" s="1"/>
  <c r="O234" i="288"/>
  <c r="N234" i="288"/>
  <c r="M234" i="288"/>
  <c r="P233" i="288"/>
  <c r="P232" i="288"/>
  <c r="P234" i="288" s="1"/>
  <c r="O228" i="288"/>
  <c r="M228" i="288"/>
  <c r="P227" i="288"/>
  <c r="P226" i="288"/>
  <c r="P228" i="288" s="1"/>
  <c r="O222" i="288"/>
  <c r="N222" i="288"/>
  <c r="M222" i="288"/>
  <c r="P221" i="288"/>
  <c r="P220" i="288"/>
  <c r="P222" i="288" s="1"/>
  <c r="O216" i="288"/>
  <c r="N216" i="288"/>
  <c r="M216" i="288"/>
  <c r="P215" i="288"/>
  <c r="P216" i="288" s="1"/>
  <c r="P214" i="288"/>
  <c r="O210" i="288"/>
  <c r="N210" i="288"/>
  <c r="M210" i="288"/>
  <c r="P209" i="288"/>
  <c r="P208" i="288"/>
  <c r="P210" i="288" s="1"/>
  <c r="O204" i="288"/>
  <c r="N204" i="288"/>
  <c r="M204" i="288"/>
  <c r="P203" i="288"/>
  <c r="P204" i="288" s="1"/>
  <c r="O199" i="288"/>
  <c r="N199" i="288"/>
  <c r="M199" i="288"/>
  <c r="P198" i="288"/>
  <c r="P197" i="288"/>
  <c r="P196" i="288"/>
  <c r="P199" i="288" s="1"/>
  <c r="O192" i="288"/>
  <c r="N192" i="288"/>
  <c r="M192" i="288"/>
  <c r="P191" i="288"/>
  <c r="P192" i="288" s="1"/>
  <c r="P190" i="288"/>
  <c r="O186" i="288"/>
  <c r="M186" i="288"/>
  <c r="P185" i="288"/>
  <c r="P184" i="288"/>
  <c r="P186" i="288" s="1"/>
  <c r="P180" i="288"/>
  <c r="N180" i="288"/>
  <c r="M180" i="288"/>
  <c r="P178" i="288"/>
  <c r="O174" i="288"/>
  <c r="N174" i="288"/>
  <c r="M174" i="288"/>
  <c r="P173" i="288"/>
  <c r="P172" i="288"/>
  <c r="P174" i="288" s="1"/>
  <c r="O168" i="288"/>
  <c r="N168" i="288"/>
  <c r="M168" i="288"/>
  <c r="P167" i="288"/>
  <c r="P166" i="288"/>
  <c r="P168" i="288" s="1"/>
  <c r="O162" i="288"/>
  <c r="N162" i="288"/>
  <c r="M162" i="288"/>
  <c r="P161" i="288"/>
  <c r="P160" i="288"/>
  <c r="P162" i="288" s="1"/>
  <c r="O156" i="288"/>
  <c r="N156" i="288"/>
  <c r="M156" i="288"/>
  <c r="P155" i="288"/>
  <c r="P154" i="288"/>
  <c r="P156" i="288" s="1"/>
  <c r="O150" i="288"/>
  <c r="N150" i="288"/>
  <c r="M150" i="288"/>
  <c r="P149" i="288"/>
  <c r="P148" i="288"/>
  <c r="P150" i="288" s="1"/>
  <c r="O144" i="288"/>
  <c r="N144" i="288"/>
  <c r="M144" i="288"/>
  <c r="P143" i="288"/>
  <c r="P142" i="288"/>
  <c r="P144" i="288" s="1"/>
  <c r="O138" i="288"/>
  <c r="N138" i="288"/>
  <c r="M138" i="288"/>
  <c r="J138" i="288"/>
  <c r="I138" i="288"/>
  <c r="H138" i="288"/>
  <c r="G138" i="288"/>
  <c r="F138" i="288"/>
  <c r="F241" i="288" s="1"/>
  <c r="P137" i="288"/>
  <c r="P136" i="288"/>
  <c r="K136" i="288"/>
  <c r="K138" i="288" s="1"/>
  <c r="P135" i="288"/>
  <c r="P138" i="288" s="1"/>
  <c r="K135" i="288"/>
  <c r="O131" i="288"/>
  <c r="N131" i="288"/>
  <c r="M131" i="288"/>
  <c r="J131" i="288"/>
  <c r="J241" i="288" s="1"/>
  <c r="I131" i="288"/>
  <c r="I241" i="288" s="1"/>
  <c r="H131" i="288"/>
  <c r="P130" i="288"/>
  <c r="K130" i="288"/>
  <c r="P129" i="288"/>
  <c r="P131" i="288" s="1"/>
  <c r="K129" i="288"/>
  <c r="K131" i="288" s="1"/>
  <c r="O125" i="288"/>
  <c r="O241" i="288" s="1"/>
  <c r="N125" i="288"/>
  <c r="N241" i="288" s="1"/>
  <c r="M125" i="288"/>
  <c r="I125" i="288"/>
  <c r="H125" i="288"/>
  <c r="H241" i="288" s="1"/>
  <c r="G125" i="288"/>
  <c r="G241" i="288" s="1"/>
  <c r="F125" i="288"/>
  <c r="E125" i="288"/>
  <c r="P124" i="288"/>
  <c r="P123" i="288"/>
  <c r="K123" i="288"/>
  <c r="P122" i="288"/>
  <c r="K122" i="288"/>
  <c r="K125" i="288" s="1"/>
  <c r="L113" i="288"/>
  <c r="J113" i="288"/>
  <c r="G113" i="288"/>
  <c r="F113" i="288"/>
  <c r="O112" i="288"/>
  <c r="N112" i="288"/>
  <c r="M112" i="288"/>
  <c r="P111" i="288"/>
  <c r="P110" i="288"/>
  <c r="P112" i="288" s="1"/>
  <c r="O107" i="288"/>
  <c r="N107" i="288"/>
  <c r="M107" i="288"/>
  <c r="P106" i="288"/>
  <c r="P105" i="288"/>
  <c r="P107" i="288" s="1"/>
  <c r="O102" i="288"/>
  <c r="N102" i="288"/>
  <c r="M102" i="288"/>
  <c r="P101" i="288"/>
  <c r="P100" i="288"/>
  <c r="P102" i="288" s="1"/>
  <c r="O97" i="288"/>
  <c r="N97" i="288"/>
  <c r="M97" i="288"/>
  <c r="P96" i="288"/>
  <c r="P95" i="288"/>
  <c r="P97" i="288" s="1"/>
  <c r="O92" i="288"/>
  <c r="N92" i="288"/>
  <c r="M92" i="288"/>
  <c r="P91" i="288"/>
  <c r="P90" i="288"/>
  <c r="P92" i="288" s="1"/>
  <c r="O87" i="288"/>
  <c r="N87" i="288"/>
  <c r="M87" i="288"/>
  <c r="P85" i="288"/>
  <c r="P87" i="288" s="1"/>
  <c r="O82" i="288"/>
  <c r="N82" i="288"/>
  <c r="M82" i="288"/>
  <c r="P82" i="288" s="1"/>
  <c r="P81" i="288"/>
  <c r="P80" i="288"/>
  <c r="O77" i="288"/>
  <c r="N77" i="288"/>
  <c r="M77" i="288"/>
  <c r="P76" i="288"/>
  <c r="P77" i="288" s="1"/>
  <c r="P75" i="288"/>
  <c r="O72" i="288"/>
  <c r="N72" i="288"/>
  <c r="M72" i="288"/>
  <c r="P71" i="288"/>
  <c r="P70" i="288"/>
  <c r="P72" i="288" s="1"/>
  <c r="O67" i="288"/>
  <c r="N67" i="288"/>
  <c r="M67" i="288"/>
  <c r="P66" i="288"/>
  <c r="P67" i="288" s="1"/>
  <c r="P65" i="288"/>
  <c r="O62" i="288"/>
  <c r="N62" i="288"/>
  <c r="M62" i="288"/>
  <c r="P61" i="288"/>
  <c r="P60" i="288"/>
  <c r="P62" i="288" s="1"/>
  <c r="O57" i="288"/>
  <c r="N57" i="288"/>
  <c r="M57" i="288"/>
  <c r="P56" i="288"/>
  <c r="P57" i="288" s="1"/>
  <c r="P55" i="288"/>
  <c r="O52" i="288"/>
  <c r="N52" i="288"/>
  <c r="M52" i="288"/>
  <c r="P51" i="288"/>
  <c r="P50" i="288"/>
  <c r="P52" i="288" s="1"/>
  <c r="P47" i="288"/>
  <c r="O47" i="288"/>
  <c r="P46" i="288"/>
  <c r="P45" i="288"/>
  <c r="O42" i="288"/>
  <c r="N42" i="288"/>
  <c r="M42" i="288"/>
  <c r="P41" i="288"/>
  <c r="P42" i="288" s="1"/>
  <c r="P40" i="288"/>
  <c r="O37" i="288"/>
  <c r="N37" i="288"/>
  <c r="M37" i="288"/>
  <c r="P36" i="288"/>
  <c r="P35" i="288"/>
  <c r="P37" i="288" s="1"/>
  <c r="P32" i="288"/>
  <c r="O32" i="288"/>
  <c r="N32" i="288"/>
  <c r="M32" i="288"/>
  <c r="P31" i="288"/>
  <c r="P30" i="288"/>
  <c r="O27" i="288"/>
  <c r="N27" i="288"/>
  <c r="M27" i="288"/>
  <c r="I27" i="288"/>
  <c r="P26" i="288"/>
  <c r="P25" i="288"/>
  <c r="P27" i="288" s="1"/>
  <c r="K25" i="288"/>
  <c r="K27" i="288" s="1"/>
  <c r="O21" i="288"/>
  <c r="N21" i="288"/>
  <c r="M21" i="288"/>
  <c r="I21" i="288"/>
  <c r="H21" i="288"/>
  <c r="F21" i="288"/>
  <c r="E21" i="288"/>
  <c r="E113" i="288" s="1"/>
  <c r="D21" i="288"/>
  <c r="D113" i="288" s="1"/>
  <c r="P20" i="288"/>
  <c r="P19" i="288"/>
  <c r="K19" i="288"/>
  <c r="K21" i="288" s="1"/>
  <c r="P18" i="288"/>
  <c r="P21" i="288" s="1"/>
  <c r="K18" i="288"/>
  <c r="O14" i="288"/>
  <c r="O113" i="288" s="1"/>
  <c r="N14" i="288"/>
  <c r="N113" i="288" s="1"/>
  <c r="M14" i="288"/>
  <c r="M113" i="288" s="1"/>
  <c r="I14" i="288"/>
  <c r="I113" i="288" s="1"/>
  <c r="H14" i="288"/>
  <c r="H113" i="288" s="1"/>
  <c r="G14" i="288"/>
  <c r="P13" i="288"/>
  <c r="K13" i="288"/>
  <c r="K14" i="288" s="1"/>
  <c r="P12" i="288"/>
  <c r="P14" i="288" s="1"/>
  <c r="G26" i="277"/>
  <c r="F26" i="277"/>
  <c r="G48" i="277"/>
  <c r="F48" i="277"/>
  <c r="G41" i="277"/>
  <c r="F41" i="277"/>
  <c r="E165" i="280"/>
  <c r="E10" i="280"/>
  <c r="G22" i="277"/>
  <c r="F22" i="277"/>
  <c r="E22" i="277"/>
  <c r="E13" i="277"/>
  <c r="E12" i="277"/>
  <c r="E166" i="280"/>
  <c r="E80" i="280"/>
  <c r="D68" i="280"/>
  <c r="E168" i="280"/>
  <c r="F172" i="277"/>
  <c r="F171" i="277"/>
  <c r="E60" i="277"/>
  <c r="E59" i="277"/>
  <c r="E243" i="277"/>
  <c r="F201" i="277"/>
  <c r="F212" i="277" s="1"/>
  <c r="E189" i="277"/>
  <c r="E153" i="280"/>
  <c r="E177" i="277"/>
  <c r="E166" i="277"/>
  <c r="F165" i="277"/>
  <c r="G150" i="277"/>
  <c r="G155" i="277"/>
  <c r="G152" i="277"/>
  <c r="G149" i="277"/>
  <c r="E128" i="277"/>
  <c r="F126" i="277"/>
  <c r="E125" i="277"/>
  <c r="E123" i="277"/>
  <c r="E118" i="277"/>
  <c r="F117" i="277"/>
  <c r="E115" i="277"/>
  <c r="E114" i="277"/>
  <c r="F112" i="277"/>
  <c r="F110" i="277"/>
  <c r="F109" i="277"/>
  <c r="E108" i="277"/>
  <c r="P125" i="288" l="1"/>
  <c r="P241" i="288" s="1"/>
  <c r="M241" i="288"/>
  <c r="E212" i="277"/>
  <c r="P113" i="288"/>
  <c r="K113" i="288"/>
  <c r="K241" i="288"/>
  <c r="F107" i="277"/>
  <c r="E106" i="277"/>
  <c r="E105" i="277"/>
  <c r="E103" i="277"/>
  <c r="E101" i="277"/>
  <c r="E100" i="277"/>
  <c r="E99" i="277"/>
  <c r="E98" i="277"/>
  <c r="G154" i="280"/>
  <c r="F154" i="280"/>
  <c r="E154" i="280"/>
  <c r="E103" i="280"/>
  <c r="E104" i="280" l="1"/>
  <c r="E95" i="277"/>
  <c r="E94" i="277"/>
  <c r="F101" i="280"/>
  <c r="E106" i="280"/>
  <c r="E72" i="280"/>
  <c r="G195" i="277" l="1"/>
  <c r="F195" i="277"/>
  <c r="G212" i="277" l="1"/>
  <c r="E129" i="277"/>
  <c r="E96" i="277"/>
  <c r="D154" i="280" l="1"/>
  <c r="E195" i="277" l="1"/>
  <c r="D195" i="277"/>
  <c r="K13" i="292" s="1"/>
  <c r="E99" i="280" l="1"/>
  <c r="E98" i="280"/>
  <c r="D49" i="277" l="1"/>
  <c r="E84" i="280" l="1"/>
  <c r="E83" i="280"/>
  <c r="E121" i="277"/>
  <c r="E86" i="277" l="1"/>
  <c r="E73" i="277"/>
  <c r="E56" i="280"/>
  <c r="E32" i="277"/>
  <c r="E31" i="277"/>
  <c r="E30" i="277"/>
  <c r="E14" i="277"/>
  <c r="E27" i="277" l="1"/>
  <c r="E49" i="277"/>
  <c r="G241" i="277"/>
  <c r="F241" i="277"/>
  <c r="E241" i="277"/>
  <c r="D241" i="277"/>
  <c r="G230" i="277"/>
  <c r="F230" i="277"/>
  <c r="E230" i="277"/>
  <c r="D230" i="277"/>
  <c r="K20" i="292" s="1"/>
  <c r="G224" i="277"/>
  <c r="F224" i="277"/>
  <c r="E215" i="277"/>
  <c r="G185" i="277"/>
  <c r="F185" i="277"/>
  <c r="E185" i="277"/>
  <c r="D185" i="277"/>
  <c r="K14" i="292" s="1"/>
  <c r="G180" i="277"/>
  <c r="F180" i="277"/>
  <c r="E180" i="277"/>
  <c r="D180" i="277"/>
  <c r="G168" i="277"/>
  <c r="F168" i="277"/>
  <c r="E168" i="277"/>
  <c r="D168" i="277"/>
  <c r="K11" i="292" s="1"/>
  <c r="G158" i="277"/>
  <c r="F158" i="277"/>
  <c r="E158" i="277"/>
  <c r="D158" i="277"/>
  <c r="K12" i="292" s="1"/>
  <c r="G144" i="277"/>
  <c r="F144" i="277"/>
  <c r="E144" i="277"/>
  <c r="D144" i="277"/>
  <c r="K10" i="292" s="1"/>
  <c r="G89" i="277"/>
  <c r="F89" i="277"/>
  <c r="E89" i="277"/>
  <c r="D89" i="277"/>
  <c r="K9" i="292" s="1"/>
  <c r="G79" i="277"/>
  <c r="F79" i="277"/>
  <c r="E79" i="277"/>
  <c r="D79" i="277"/>
  <c r="K8" i="292" s="1"/>
  <c r="K18" i="292"/>
  <c r="D27" i="277"/>
  <c r="K15" i="292" l="1"/>
  <c r="F232" i="277"/>
  <c r="E63" i="277"/>
  <c r="G232" i="277"/>
  <c r="F63" i="277"/>
  <c r="G49" i="277"/>
  <c r="G63" i="277"/>
  <c r="E232" i="277"/>
  <c r="F49" i="277"/>
  <c r="E224" i="277"/>
  <c r="D63" i="277"/>
  <c r="G197" i="277"/>
  <c r="E197" i="277"/>
  <c r="D232" i="277"/>
  <c r="F197" i="277"/>
  <c r="D197" i="277"/>
  <c r="G27" i="277"/>
  <c r="D224" i="277"/>
  <c r="K19" i="292" s="1"/>
  <c r="K23" i="292" s="1"/>
  <c r="F27" i="277"/>
  <c r="K24" i="292" l="1"/>
  <c r="K26" i="292"/>
  <c r="E65" i="277"/>
  <c r="G234" i="277"/>
  <c r="G65" i="277"/>
  <c r="F65" i="277"/>
  <c r="F234" i="277"/>
  <c r="E234" i="277"/>
  <c r="D65" i="277"/>
  <c r="D234" i="277"/>
  <c r="K37" i="292" l="1"/>
  <c r="G245" i="277"/>
  <c r="F245" i="277"/>
  <c r="E245" i="277"/>
  <c r="D245" i="277"/>
  <c r="E71" i="280"/>
  <c r="E70" i="280"/>
  <c r="E68" i="280"/>
  <c r="E69" i="280"/>
  <c r="G169" i="280" l="1"/>
  <c r="F169" i="280"/>
  <c r="E169" i="280"/>
  <c r="D169" i="280"/>
  <c r="D176" i="280" s="1"/>
  <c r="G148" i="280"/>
  <c r="F148" i="280"/>
  <c r="E148" i="280"/>
  <c r="D148" i="280"/>
  <c r="G140" i="280"/>
  <c r="F140" i="280"/>
  <c r="E140" i="280"/>
  <c r="D140" i="280"/>
  <c r="G135" i="280"/>
  <c r="F135" i="280"/>
  <c r="E135" i="280"/>
  <c r="D135" i="280"/>
  <c r="G126" i="280"/>
  <c r="F126" i="280"/>
  <c r="E126" i="280"/>
  <c r="D126" i="280"/>
  <c r="G109" i="280"/>
  <c r="F109" i="280"/>
  <c r="E109" i="280"/>
  <c r="D109" i="280"/>
  <c r="E11" i="292" s="1"/>
  <c r="E15" i="292" s="1"/>
  <c r="G86" i="280"/>
  <c r="F86" i="280"/>
  <c r="E86" i="280"/>
  <c r="D86" i="280"/>
  <c r="G74" i="280"/>
  <c r="F74" i="280"/>
  <c r="E74" i="280"/>
  <c r="D74" i="280"/>
  <c r="G62" i="280"/>
  <c r="F62" i="280"/>
  <c r="E62" i="280"/>
  <c r="D62" i="280"/>
  <c r="G57" i="280"/>
  <c r="F57" i="280"/>
  <c r="E57" i="280"/>
  <c r="D57" i="280"/>
  <c r="G49" i="280"/>
  <c r="F49" i="280"/>
  <c r="E49" i="280"/>
  <c r="D49" i="280"/>
  <c r="G25" i="280"/>
  <c r="F25" i="280"/>
  <c r="E25" i="280"/>
  <c r="D25" i="280"/>
  <c r="G19" i="280"/>
  <c r="F19" i="280"/>
  <c r="E19" i="280"/>
  <c r="D19" i="280"/>
  <c r="G12" i="280"/>
  <c r="F12" i="280"/>
  <c r="E12" i="280"/>
  <c r="D12" i="280"/>
  <c r="E26" i="292" l="1"/>
  <c r="K16" i="292"/>
  <c r="E176" i="280"/>
  <c r="F176" i="280"/>
  <c r="G176" i="280"/>
  <c r="G64" i="280"/>
  <c r="G76" i="280"/>
  <c r="D27" i="280"/>
  <c r="D29" i="280" s="1"/>
  <c r="D64" i="280"/>
  <c r="D76" i="280"/>
  <c r="E27" i="280"/>
  <c r="E76" i="280"/>
  <c r="E142" i="280"/>
  <c r="G27" i="280"/>
  <c r="G128" i="280"/>
  <c r="F27" i="280"/>
  <c r="F29" i="280" s="1"/>
  <c r="F64" i="280"/>
  <c r="F76" i="280"/>
  <c r="F142" i="280"/>
  <c r="G142" i="280"/>
  <c r="D142" i="280"/>
  <c r="E64" i="280"/>
  <c r="F128" i="280"/>
  <c r="D128" i="280"/>
  <c r="E128" i="280"/>
  <c r="D156" i="280"/>
  <c r="E156" i="280"/>
  <c r="F156" i="280"/>
  <c r="G156" i="280"/>
  <c r="E37" i="292" l="1"/>
  <c r="K28" i="292"/>
  <c r="E29" i="280"/>
  <c r="G158" i="280"/>
  <c r="G29" i="280"/>
  <c r="E158" i="280"/>
  <c r="F158" i="280"/>
  <c r="D158" i="280"/>
  <c r="E161" i="280" l="1"/>
  <c r="G161" i="280"/>
  <c r="D161" i="280"/>
  <c r="F161" i="280"/>
  <c r="F178" i="280" l="1"/>
  <c r="G178" i="280"/>
  <c r="D178" i="280"/>
  <c r="E178" i="280"/>
</calcChain>
</file>

<file path=xl/sharedStrings.xml><?xml version="1.0" encoding="utf-8"?>
<sst xmlns="http://schemas.openxmlformats.org/spreadsheetml/2006/main" count="1439" uniqueCount="880">
  <si>
    <t>1. Informatikai eszközök, szoftverek beszerzése</t>
  </si>
  <si>
    <t>Kölcsönök visszatérülése</t>
  </si>
  <si>
    <t xml:space="preserve"> </t>
  </si>
  <si>
    <t>Cím</t>
  </si>
  <si>
    <t>Alcím</t>
  </si>
  <si>
    <t>Cím neve</t>
  </si>
  <si>
    <t>I.</t>
  </si>
  <si>
    <t>IV.</t>
  </si>
  <si>
    <t>101. cím összesen:</t>
  </si>
  <si>
    <t>104. cím összesen:</t>
  </si>
  <si>
    <t>II.</t>
  </si>
  <si>
    <t>III.</t>
  </si>
  <si>
    <t>1. Tárgyi eszköz, ingatlanértékesítés</t>
  </si>
  <si>
    <t>V.</t>
  </si>
  <si>
    <t>Mindösszesen:</t>
  </si>
  <si>
    <t>103. cím összesen:</t>
  </si>
  <si>
    <t>VI.</t>
  </si>
  <si>
    <t>Felújítások</t>
  </si>
  <si>
    <t>VII.</t>
  </si>
  <si>
    <t>Személyi juttatások</t>
  </si>
  <si>
    <t>Összesen:</t>
  </si>
  <si>
    <t>eFt</t>
  </si>
  <si>
    <t>összesen:</t>
  </si>
  <si>
    <t>Dologi kiadások</t>
  </si>
  <si>
    <t>Önkormányzat költségvetési támogatása</t>
  </si>
  <si>
    <t>VIII.</t>
  </si>
  <si>
    <t>102. cím összesen:</t>
  </si>
  <si>
    <t>Önkormányzat</t>
  </si>
  <si>
    <t>1. Polgármesteri keret</t>
  </si>
  <si>
    <t>1. Helyi önkormányzat általános működésének és ágazati feladatainak támogatása</t>
  </si>
  <si>
    <t>I. alcím összesen:</t>
  </si>
  <si>
    <t>II. alcím összesen:</t>
  </si>
  <si>
    <t>III. alcím összesen:</t>
  </si>
  <si>
    <t>IV. alcím összesen:</t>
  </si>
  <si>
    <t>VI. alcím összesen:</t>
  </si>
  <si>
    <t>VII. alcím összesen:</t>
  </si>
  <si>
    <t>VIII. alcím összesen:</t>
  </si>
  <si>
    <t>kötelező
feladat</t>
  </si>
  <si>
    <t>önként vállalt
feladat</t>
  </si>
  <si>
    <t>Dombóvári Közös Önkormányzati Hivatal</t>
  </si>
  <si>
    <t>Ellátottak pénzbeli juttatásai</t>
  </si>
  <si>
    <t>Egyéb működési célú kiadások</t>
  </si>
  <si>
    <t>Beruházások</t>
  </si>
  <si>
    <t>Egyéb felhalmozási célú kiadások</t>
  </si>
  <si>
    <t>Beruházások összesen:</t>
  </si>
  <si>
    <t>1. Egyéb működési célú támogatások államháztartáson belülre</t>
  </si>
  <si>
    <t>2. Egyéb működési célú támogatások államháztartáson kívülre</t>
  </si>
  <si>
    <t>Munkaadókat terh. járulékok és szoc. hozzájár. adó</t>
  </si>
  <si>
    <t>V. alcím összesen:</t>
  </si>
  <si>
    <t>4. Általános tartalék</t>
  </si>
  <si>
    <t>Átvett pénzeszközök</t>
  </si>
  <si>
    <t>Közhatalmi bevételek</t>
  </si>
  <si>
    <t>1. Felhalmozási célú kölcsönök visszatérülése</t>
  </si>
  <si>
    <t>1. Helyi adók</t>
  </si>
  <si>
    <t>VI. alcím összesen</t>
  </si>
  <si>
    <t>IX.</t>
  </si>
  <si>
    <t>3. Céltartalék működési célú</t>
  </si>
  <si>
    <t>Felhalmozási bevételek</t>
  </si>
  <si>
    <t>1.2. Építményadó</t>
  </si>
  <si>
    <t>1.3. Idegenforgalmi adó</t>
  </si>
  <si>
    <t>1.1. Magánszemélyek kommunális adója</t>
  </si>
  <si>
    <t>1.4. Iparűzési adó</t>
  </si>
  <si>
    <t>1. Működési célú átvett pénzeszközök államháztartáson kívülről</t>
  </si>
  <si>
    <t>2. Felhalmozási célú átvett pénzeszközök államháztartáson kívülről</t>
  </si>
  <si>
    <t>2. Működési célú kölcsönök visszatérülése</t>
  </si>
  <si>
    <t>1.1. Működési hitel</t>
  </si>
  <si>
    <t>1.2. Beruházási hitel</t>
  </si>
  <si>
    <t>1.3. Likvid hitel</t>
  </si>
  <si>
    <t>Finanszírozási kiadások</t>
  </si>
  <si>
    <t>1. Hitelek, kölcsönök törlesztése</t>
  </si>
  <si>
    <t>2. Államháztartáson belüli megelőlegezések visszafizetése</t>
  </si>
  <si>
    <t>2. Intézményi vagyonbiztosítás és felelősségbiztosítás</t>
  </si>
  <si>
    <t>1. Települési támogatás</t>
  </si>
  <si>
    <t>1.1. Lakhatáshoz kapcsolódó rendszeres kiadások viseléséhez</t>
  </si>
  <si>
    <t>2. Köztemetés</t>
  </si>
  <si>
    <t>3. Kiegészítő gyermekvédelmi támogatás</t>
  </si>
  <si>
    <t>Működési bevételek</t>
  </si>
  <si>
    <t>1. Dombóvár</t>
  </si>
  <si>
    <t>2. Szakcsi Kirendeltség</t>
  </si>
  <si>
    <t>2. Önkormányzati vagyon bérbeadás</t>
  </si>
  <si>
    <t>2.1. Víziközmű bérleti díj</t>
  </si>
  <si>
    <t>2.1.1. Szennyvízhálózat</t>
  </si>
  <si>
    <t>2.1.2. Ivóvízhálózat</t>
  </si>
  <si>
    <t>1.1. Lakásszerzési támogatás, szociális kölcsön</t>
  </si>
  <si>
    <t>Felújítások összesen:</t>
  </si>
  <si>
    <t>1.1. Ingatlanok értékesítése</t>
  </si>
  <si>
    <t>1.1. Általános feladatok támogatása (B111)</t>
  </si>
  <si>
    <t>1.2. Egyes köznevelési feladatok támogatása (B112)</t>
  </si>
  <si>
    <t>Támogatások államháztartáson belülről</t>
  </si>
  <si>
    <t>1. Egyéb működési célú támogatások államháztartáson belülről</t>
  </si>
  <si>
    <t>2. Egyéb felhalmozási célú támogatások államháztartáson belülről</t>
  </si>
  <si>
    <t>1. Választott tisztségviselők juttatásai</t>
  </si>
  <si>
    <t>3. Farkas Attila Uszoda</t>
  </si>
  <si>
    <t>4. Egyéb foglalkoztatottak</t>
  </si>
  <si>
    <t>Dombóvári Művelődési Ház, Könyvtár és Helytörténeti Gyűjtemény</t>
  </si>
  <si>
    <t>1.2. Rendkívüli települési támogatás temetési költségek finanszírozásához</t>
  </si>
  <si>
    <t>1.3. Rendkívüli települési támogatás megélhetésre</t>
  </si>
  <si>
    <t>1.4. Iskolakezdési támogatás</t>
  </si>
  <si>
    <t>1.5. Utazási támogatás</t>
  </si>
  <si>
    <t>1.6. Gyermek születésének támogatása</t>
  </si>
  <si>
    <t>1.1. Dombóvári Szociális és Gyermekjóléti Intézményfenntartó Társulás működésre átadott pénzeszköz</t>
  </si>
  <si>
    <t>1.2. Dombóvári Illyés Gyula Gimnázium Tehetséggondozó Program támogatása</t>
  </si>
  <si>
    <t>1.4. Bursa Hungarica felsőoktatási ösztöndíj pályázat</t>
  </si>
  <si>
    <t>3. Lakásgazdálkodás, bérleményhasznosítás - bérleti díj bevételek</t>
  </si>
  <si>
    <t>4. Közterület használati díj</t>
  </si>
  <si>
    <t>5. Terület bérbeadás</t>
  </si>
  <si>
    <t>6. Távhő vagyon bérbeadásából származó bevételek</t>
  </si>
  <si>
    <t>7. Farkas Attila Uszoda bevétele</t>
  </si>
  <si>
    <t>8. Balatonfenyvesi Ifjúsági Tábor bérbeadása</t>
  </si>
  <si>
    <t>2. Egyéb közhatalmi bevételek</t>
  </si>
  <si>
    <t>2.1. pótlék, bírság</t>
  </si>
  <si>
    <t>2.2. talajterhelési díj</t>
  </si>
  <si>
    <t>9. Gunarasi gyerektábor</t>
  </si>
  <si>
    <t>1.3. Régészeti tárgyú pályázathoz önrész biztosítása</t>
  </si>
  <si>
    <t>2.1. Lakosságtól szennyvízhozzájárulás</t>
  </si>
  <si>
    <t>2. Sportpályák (Szuhay Sportcentrum)</t>
  </si>
  <si>
    <t>államig.
feladat</t>
  </si>
  <si>
    <t>1.1. Dombóvári HACS Egyesületnek nyújtott visszatérítendő támogatás</t>
  </si>
  <si>
    <t>2. Kisértékű tárgyi eszköz beszerzés</t>
  </si>
  <si>
    <t>1.7. Krízishelyzeti támogatás</t>
  </si>
  <si>
    <t>Eredeti előirányzat</t>
  </si>
  <si>
    <t>3. Foglalkozás-egészségügyi szolgáltatás</t>
  </si>
  <si>
    <t>1.3. Egyes szociális és gyermekjóléti feladatok támogatása (B1131)</t>
  </si>
  <si>
    <t>1.4. Gyermekétkeztetési feladatainak támogatása (B1132)</t>
  </si>
  <si>
    <t>1.5. Kulturális feladatok támogatása (B114)</t>
  </si>
  <si>
    <t>103. cím összesen</t>
  </si>
  <si>
    <t>101-103. intézmények összesen</t>
  </si>
  <si>
    <t>102. cím összesen</t>
  </si>
  <si>
    <t>6. Útburkolati jelek festése</t>
  </si>
  <si>
    <t>9. Köztisztaság, parkfenntartás</t>
  </si>
  <si>
    <t>10. Közterületen lévő fák, fasorok cseréje, telepítése, rendezése, nyesése, eseti fakivágások, növénybeszerzés</t>
  </si>
  <si>
    <t>11. Temetőfenntartás</t>
  </si>
  <si>
    <t>12. Közvilágítás - üzemeltetés, karbantartás, bérleti díj</t>
  </si>
  <si>
    <t>13. Kamatfizetés</t>
  </si>
  <si>
    <t>13.1. Működési hitel után</t>
  </si>
  <si>
    <t>13.2. Beruházási hitel után</t>
  </si>
  <si>
    <t>1.2. Dombóvári Művelődési Ház, Könyvtár és Helytörténeti Gyűjtemény</t>
  </si>
  <si>
    <t>1.3. Dombóvári Közös Önkormányzati Hivatal</t>
  </si>
  <si>
    <t>1.1. Dombóvári Szivárvány Óvoda és Bölcsőde</t>
  </si>
  <si>
    <t>1. Működési bevételek (segélyek visszafizetése, köztemetés, közig. bírság végrehajtásából, egyéb bevételek)</t>
  </si>
  <si>
    <t>2. Közvetített szolgáltatások ellenértéke (háziorvosi rendelők, tábor)</t>
  </si>
  <si>
    <t>10. Gyermekétkeztetés bevétele</t>
  </si>
  <si>
    <t>Dombóvári Szivárvány Óvoda és Bölcsőde</t>
  </si>
  <si>
    <t>1.4. Önkormányzat</t>
  </si>
  <si>
    <t>11. Általános forgalmi adó visszatérítése</t>
  </si>
  <si>
    <t>Egyéb működési célú kiadások összesen:</t>
  </si>
  <si>
    <t>1. Előző év költségvetési maradványának igénybevétele (B8131)</t>
  </si>
  <si>
    <t>1. Szivárvány Óvoda udvar felújítása</t>
  </si>
  <si>
    <t>1.2. Fogorvosi rendelő fenntartásához hozzájárulás</t>
  </si>
  <si>
    <t>1.3. Közös Önkormányzati Hivatal működtetéséhez hozzájárulás</t>
  </si>
  <si>
    <t>1.3.1. Közös Önkormányzati Hivatal működtetéséhez hozzájárulás Szakcs</t>
  </si>
  <si>
    <t>1.3.2. Közös Önkormányzati Hivatal működtetéséhez hozzájárulás Lápafő</t>
  </si>
  <si>
    <t>1.3.3. Közös Önkormányzati Hivatal működtetéséhez hozzájárulás Várong</t>
  </si>
  <si>
    <t>1.3.4. Közös Önkormányzati Hivatal működtetéséhez hozzájárulás Csikóstőttős</t>
  </si>
  <si>
    <t>1.3.5. Közös Önkormányzati Hivatal működtetéséhez hozzájárulás Attala</t>
  </si>
  <si>
    <t>1.5. Nyári diákmunka támogatása</t>
  </si>
  <si>
    <t>1.6. Kiegészítő gyermekvédelmi támogatás</t>
  </si>
  <si>
    <t>2.1. Dombó-Land Kft. tagi kölcsön visszafizetés</t>
  </si>
  <si>
    <t>5. Védőnő</t>
  </si>
  <si>
    <t>14. Városi rendezvények</t>
  </si>
  <si>
    <t>16. Helyi tömegközlekedés biztosítása</t>
  </si>
  <si>
    <t>18. Balatonfenyvesi és Gunarasi Ifjúsági Tábor üzemeltetése</t>
  </si>
  <si>
    <t>18.1. Balatonfenyves</t>
  </si>
  <si>
    <t>18.2. Gunaras</t>
  </si>
  <si>
    <t>21. Településrendezési eszközök felülvizsgálata és módosítása</t>
  </si>
  <si>
    <t>12. Kamatbevétel</t>
  </si>
  <si>
    <t>13. Tolna Vármegyei Kórház hozzájárulása védőnői szolgálat kiadásaihoz</t>
  </si>
  <si>
    <t>1.4. Közfoglalkoztatás támogatás, EFOP támogatás</t>
  </si>
  <si>
    <t>Finanszírozási bevételek</t>
  </si>
  <si>
    <t>1. Egyéb felhalmozási célú támogatások államháztartáson kívülre</t>
  </si>
  <si>
    <t>1.1. Helyi védelem alatt álló épületek felújítására</t>
  </si>
  <si>
    <t>6. Működési célú visszatérítendő támogatások, kölcsönök nyújtása államháztartáson kívülre</t>
  </si>
  <si>
    <t>6.1. Dombó-Land Kft. részére kamatmentes tagi kölcsön</t>
  </si>
  <si>
    <t>6.2. Tinódi Ház Nonprofit Kft. részére kamatmentes tagi kölcsön</t>
  </si>
  <si>
    <t>2.2. Tinódi Ház Nonprofit Kft. tagi kölcsön visszafizetés</t>
  </si>
  <si>
    <t>1.3.6. Közös Önkormányzati Hivatal működtetéséhez hozzájárulás Kapospula</t>
  </si>
  <si>
    <t>1.3.7. Közös Önkormányzati Hivatal működtetéséhez hozzájárulás Nak</t>
  </si>
  <si>
    <t xml:space="preserve">1. Víziközmű fejlesztés </t>
  </si>
  <si>
    <t>20. Sportpályák üzemeltetése (Szuhay)</t>
  </si>
  <si>
    <t>2.1. Farkas Attila Uszoda vizesblokk és öltöző felújítására</t>
  </si>
  <si>
    <t>2.2. TOP_PLUSZ-1.3.2-23-DV1-2024-00001 Dombóvári belterületi utak fejlesztése</t>
  </si>
  <si>
    <t>2.3. TOP_PLUSZ-1.3.2-23-DV1-2024-00003 "volt zeneiskola" épületének felújítása</t>
  </si>
  <si>
    <t>4. Egyéb foglalkoztatottak személyi juttatásai</t>
  </si>
  <si>
    <t>17. Városmarketing és kommunikációs feladatok</t>
  </si>
  <si>
    <t>4. Bérlakásokkal kapcsolatos beruházások</t>
  </si>
  <si>
    <t>2. Bérlakásokkal kapcsolatos felújítások</t>
  </si>
  <si>
    <t>4. Város- és községgazdálkodás</t>
  </si>
  <si>
    <t>7. Belvízvédelem, települési vízellátás</t>
  </si>
  <si>
    <t>8. Ingatlanok üzemeltetése</t>
  </si>
  <si>
    <t>1.7. Kaposmenti Társulástól kapott támogatás</t>
  </si>
  <si>
    <t>1.8. Társulás nettósítási különbözet</t>
  </si>
  <si>
    <t>2. Technikai eszközök vásárlása</t>
  </si>
  <si>
    <t>3. Hitelek</t>
  </si>
  <si>
    <t>3.1. Likvid hitel</t>
  </si>
  <si>
    <t>2. Államháztartáson belüli megelőlegezések (B814)</t>
  </si>
  <si>
    <t>Finanszírozási bevételek összesen:</t>
  </si>
  <si>
    <t>1.9. Csikóstőttősi Tagóvoda működtetéséhez hozzájárulás</t>
  </si>
  <si>
    <t>6. I. számú házi gyermekorvosi szolgálat (Hóvirág u. 1.)</t>
  </si>
  <si>
    <t xml:space="preserve">19. ÁFA befizetés </t>
  </si>
  <si>
    <t>14. Helyi személyszállítási közszolgáltatás menetjegy-és bérletjegy bevétele</t>
  </si>
  <si>
    <t>Az önkormányzat és költségvetési szervei 2026. évi kiadásai</t>
  </si>
  <si>
    <t>1. Az önkormányzat 2026. évi kiadásai</t>
  </si>
  <si>
    <t>1.2. Kapos-hegyháti Natúrpark Egyesülettől perköltség</t>
  </si>
  <si>
    <t>6.3. Dombóvári Városfejlesztő Kft. részére kamatmentes tagi kölcsön</t>
  </si>
  <si>
    <t>2.1. Sporttámogatások sportszervezeteknek, Dombóvári Sporttanács kiadásai</t>
  </si>
  <si>
    <t>11. melléklet a 3/2025. (II. 14.) önkormányzati rendelethez</t>
  </si>
  <si>
    <t>Európai Uniós támogatással megvalósuló programok, projektek bevételei, kiadásai</t>
  </si>
  <si>
    <t>Bevételek</t>
  </si>
  <si>
    <t>Ft</t>
  </si>
  <si>
    <t>szám</t>
  </si>
  <si>
    <t>azonosító</t>
  </si>
  <si>
    <t>program, projekt neve</t>
  </si>
  <si>
    <t>2020.12.31-ig</t>
  </si>
  <si>
    <t>2021.</t>
  </si>
  <si>
    <t>2022.</t>
  </si>
  <si>
    <t>2023.</t>
  </si>
  <si>
    <t>2024.</t>
  </si>
  <si>
    <t xml:space="preserve">2025. </t>
  </si>
  <si>
    <t>2025. után</t>
  </si>
  <si>
    <t>Összesen</t>
  </si>
  <si>
    <t>2025.</t>
  </si>
  <si>
    <t>2026.</t>
  </si>
  <si>
    <t>2027. után</t>
  </si>
  <si>
    <t>össz</t>
  </si>
  <si>
    <t>TOP_PLUSZ-1.3.1-21-TL1-2022-00005</t>
  </si>
  <si>
    <t>DOMBÓVÁR Fenntartható Városfejlesztési Stratégiájának és egyéb dokumentumainak elkészítése</t>
  </si>
  <si>
    <t xml:space="preserve">támogatás </t>
  </si>
  <si>
    <t>önk sajáterő</t>
  </si>
  <si>
    <t>3160000 sajáterő + 14744065 elut</t>
  </si>
  <si>
    <t>TOP_PLUSZ-1.3.2-23-DV1-2024-00001</t>
  </si>
  <si>
    <t>Dombóvári belterületi utak fejlesztése</t>
  </si>
  <si>
    <t>előleg</t>
  </si>
  <si>
    <t>TOP_PLUSZ-1.3.2-23-DV1-2024-00003</t>
  </si>
  <si>
    <t>Volt Zeneiskola épületének felújítása</t>
  </si>
  <si>
    <t>TOP_PLUSZ-1.3.2-23-DV1-2025-00004</t>
  </si>
  <si>
    <t>Dombóvár-Szőlőhegyi kerékpárút II. ütemének megépítése</t>
  </si>
  <si>
    <t>Önkormányzat  t                                     ámogatás</t>
  </si>
  <si>
    <t>TOP_PLUSZ-1.3.2-23-DV1-2025-00005</t>
  </si>
  <si>
    <t>Dombóvár belterületi utak fejlesztése II. ütem</t>
  </si>
  <si>
    <t>Önkormányzat                                       támogatás</t>
  </si>
  <si>
    <t>TOP_PLUSZ-1.3.2-23-DV1-2025-00006</t>
  </si>
  <si>
    <t>Szigeterdei közösségi tér komplex fejlesztése</t>
  </si>
  <si>
    <t>sajáterő</t>
  </si>
  <si>
    <t>TOP_PLUSZ-1.3.2-23-DV1-2025-00007</t>
  </si>
  <si>
    <t>Szállásréti-tó közösségi tér fejlesztése</t>
  </si>
  <si>
    <t>TOP_PLUSZ-1.3.2-23-DV1-2025-00008</t>
  </si>
  <si>
    <t>Művelődési ház felújítása</t>
  </si>
  <si>
    <t>TOP_PLUSZ-1.3.2-23-DV1-2025-00009</t>
  </si>
  <si>
    <t>Belvárosi közösségi tér kialakítása</t>
  </si>
  <si>
    <t>TOP_PLUSZ-1.3.2-23-DV1-2025-00011</t>
  </si>
  <si>
    <t>Szociális célú városrehabilitáció (ERFA) Dombóváron</t>
  </si>
  <si>
    <t>TOP_PLUSZ-2.1.2-21-DV1-2025-00001</t>
  </si>
  <si>
    <t>Szőlőhegyi közösségi ház energetikai felújítása</t>
  </si>
  <si>
    <t>TOP_PLUSZ-2.1.2-21-DV1-2025-00002</t>
  </si>
  <si>
    <t>Magyar Máltai Szeretetszolgálat Esterházy Miklós Technikum, Szakképző Iskola és Kollégium energetikai felújítása</t>
  </si>
  <si>
    <t>TOP_PLUSZ-3.2.1-23-DV1-2025-00001</t>
  </si>
  <si>
    <t>Helyi humán fejlesztések Dombóváron</t>
  </si>
  <si>
    <t>TOP_PLUSZ-3.2.1-23-DV1-2025-00002</t>
  </si>
  <si>
    <t>Szociális célú városrehabilitáció ESZA Dombóváron</t>
  </si>
  <si>
    <t>TOP_PLUSZ-3.4.1-23-DV1-2025-00001</t>
  </si>
  <si>
    <t>Dombóvár, Szabadság utca 8. alatti épületegyüttes fejlesztése</t>
  </si>
  <si>
    <t>TOP_PLUSZ-3.4.1-23-DV1-2025-00002</t>
  </si>
  <si>
    <t>Önkormányzati fenntartású bölcsőde és óvodák infrastrukturális fejlesztése</t>
  </si>
  <si>
    <t>TOP_PLUSZ-3.4.1-23-DV1-2025-00005</t>
  </si>
  <si>
    <t>Mária-lak felújítása funkcióváltással</t>
  </si>
  <si>
    <t>Tamási EGYMI Móra Ferenc Általános Iskolájának infrastrukturális fejlesztése</t>
  </si>
  <si>
    <t>TOP_PLUSZ-6.2.1-23-DV1-2025-00001</t>
  </si>
  <si>
    <t>Új térségi piac kialakítása Dombóváron</t>
  </si>
  <si>
    <t>TOP_PLUSZ-6.2.1-23-DV1-2025-00002</t>
  </si>
  <si>
    <t>Konda-völgy turisztikai célú fejlesztése</t>
  </si>
  <si>
    <t>Bevételek összesen:</t>
  </si>
  <si>
    <t>Kiadások</t>
  </si>
  <si>
    <t xml:space="preserve">kiadás </t>
  </si>
  <si>
    <t>személyi</t>
  </si>
  <si>
    <t>dologi kiadások (szolgáltatások)</t>
  </si>
  <si>
    <t>dologi kiadások (szolgáltatások) közbesz</t>
  </si>
  <si>
    <t>beruházás (ingatlan vásárlás költségei, építéshez kapcsolódó költségek, eszközbeszerzés)</t>
  </si>
  <si>
    <t>tartalék</t>
  </si>
  <si>
    <t>kiadás</t>
  </si>
  <si>
    <t>dologi</t>
  </si>
  <si>
    <t>beruházás</t>
  </si>
  <si>
    <t>eszközbeszerzés</t>
  </si>
  <si>
    <t>Kiadások összesen:</t>
  </si>
  <si>
    <t>Az önkormányzat 2026. évi bevételei</t>
  </si>
  <si>
    <t>1. melléklet a .../2026. (...) önkormányzati rendelethez</t>
  </si>
  <si>
    <t>2. melléklet a .../2026. (...) önkormányzati rendelethez</t>
  </si>
  <si>
    <t>1. Közvilágítás bővítése, korszerűsítése, fejlesztése</t>
  </si>
  <si>
    <t>1.Helytörténeti Gyűjtemény tető felújítása</t>
  </si>
  <si>
    <t>3. színpadi, színháztermi felújítások</t>
  </si>
  <si>
    <t>4. Betlehem felújítása</t>
  </si>
  <si>
    <t>5. beltéri süllyesztett világító egységek felújítása</t>
  </si>
  <si>
    <t>3. Villamos felülvizsgálat</t>
  </si>
  <si>
    <t>1. Kisértékű tárgyi eszköz beszerzés, könyv vásárlás</t>
  </si>
  <si>
    <t>4. digitalizációs eszköz vásárlás</t>
  </si>
  <si>
    <t>1. Beruházások, kisértékű tárgyi eszköz beszerzés Szivárvány óvoda</t>
  </si>
  <si>
    <t xml:space="preserve">2. Szivárvány óvoda padló burkolatok </t>
  </si>
  <si>
    <t>1.10. Polgármesteri illetményhez és költségtérítéshez nyújtott támogatás öt havi része</t>
  </si>
  <si>
    <t>1.11. GINOP Plusz-4.1.1-23 támogatás</t>
  </si>
  <si>
    <t>2.4. TOP_PLUSZ-1.3.2-23-DV1-2025-00004 Dombóvár-Szõlõhegyi kerékpárút II. ütemének megépítése</t>
  </si>
  <si>
    <t>2.5. TOP_PLUSZ-1.3.2-23-DV1-2025-00011 Szociális célú városrehabilitáció ERFA</t>
  </si>
  <si>
    <t>2.6. TOP_PLUSZ-1.3.2-23-DV1-2025-00005 Dombóvár belterületi utak fejlesztése II. ütem</t>
  </si>
  <si>
    <t>2.7. TOP_PLUSZ-1.3.2-23-DV1-2025-00008 Művelődési ház felújítása</t>
  </si>
  <si>
    <t>2.8. TOP_PLUSZ-1.3.2-23-DV1-2025-00009 Belvárosi közösségi tér kialakítása</t>
  </si>
  <si>
    <t>2.9. TOP_PLUSZ-2.1.2-21-DV1-2025-00002 Magyar Máltai Szeretetszolgálat Esterházy Miklós Technikum, Szakképző Iskola és Kollégium energetikai felújítása</t>
  </si>
  <si>
    <t>2.10. TOP_PLUSZ-3.2.1-23-DV1-2025-00001 Helyi humán fejlesztések Dombóváron</t>
  </si>
  <si>
    <t>2.11. TOP_PLUSZ-3.2.1-23-DV1-2025-00002 Szociális célú városrehabilitáció ESZA Dombóváron</t>
  </si>
  <si>
    <t>2.12. TOP_PLUSZ-3.4.1-23-DV1-2025-00001 Dombóvár, Szabadság utca 8. alatti épületegyüttes fejlesztése</t>
  </si>
  <si>
    <t>2.13. TOP_PLUSZ-6.2.1-23-DV1-2025-00001 Új térségi piac kialakítása Dombóváron</t>
  </si>
  <si>
    <t>2.3. Dombóvári Városfejlesztő Kft. tagi kölcsön visszafizetés</t>
  </si>
  <si>
    <t>7. TOP_PLUSZ-1.3.1-21-TL1-2022-00005 FVS</t>
  </si>
  <si>
    <t>8. TOP_PLUSZ-3.2.1-23-DV1-2025-00001 Helyi humán fejlesztések Dombóváron</t>
  </si>
  <si>
    <t>9. TOP_PLUSZ-3.2.1-23-DV1-2025-00002 Szociális célú városrehabilitáció ESZA Dombóváron</t>
  </si>
  <si>
    <t>22. Farkas Attila Uszoda üzemeltetése</t>
  </si>
  <si>
    <t>24. Szúnyoggyérítés Dombóvár város közigazgatási területén</t>
  </si>
  <si>
    <t>25. Tagdíj Kapos-menti Terület- és Vidékfejlesztési Társulásnak</t>
  </si>
  <si>
    <t>26. Gyermekétkeztetés kiadásai</t>
  </si>
  <si>
    <t>27. Szünidei étkeztetés kiadásai</t>
  </si>
  <si>
    <t>28. Dombóvári Városgazdálkodási Nkft. közszolgáltatási feladatainak támogatása</t>
  </si>
  <si>
    <t>29. Játszóterek felülvizsgálata, a szükséges és lehetséges javítási, karbantartási munkák elvégzése</t>
  </si>
  <si>
    <t>30. Védőnőkkel kapcsolatos dologi kiadások</t>
  </si>
  <si>
    <t>32. Térfigyelő kamerarendszer üzemeltetése</t>
  </si>
  <si>
    <t>33. Karácsonyi díszkivilágítás</t>
  </si>
  <si>
    <t>34. Utca táblák pótlása</t>
  </si>
  <si>
    <t>35. Kábítószerügyi Egyeztető Fórumok (KEF-ek) működési kiadásai</t>
  </si>
  <si>
    <t>36. Forgalmi rend felülvizsgálatot követő költségek</t>
  </si>
  <si>
    <t>37. TOP_PLUSZ-1.3.1-21-TL1-2022-00005 FVS</t>
  </si>
  <si>
    <t>38. TOP_PLUSZ-1.3.2-23-DV1-2024-00003 "volt zeneiskola" épületének felújítása</t>
  </si>
  <si>
    <t>39. TOP_PLUSZ-1.3.2-23-DV1-2025-00004 Dombóvár-Szőlőhegyi kerékpárút II. ütemének megépítése</t>
  </si>
  <si>
    <t>40. TOP_PLUSZ-1.3.2-23-DV1-2025-00005 Dombóvár belterületi utak fejlesztése II. ütem</t>
  </si>
  <si>
    <t>41. TOP_PLUSZ-1.3.2-23-DV1-2025-00008 Művelődési ház felújítása</t>
  </si>
  <si>
    <t>42. TOP_PLUSZ-1.3.2-23-DV1-2025-00009 Belvárosi közösségi tér kialakítása</t>
  </si>
  <si>
    <t>43. TOP_PLUSZ-1.3.2-23-DV1-2025-00011 - Szociális célú városrehabilitáció (ERFA) Dombóváron</t>
  </si>
  <si>
    <t>44. TOP_PLUSZ-2.1.2-21-DV1-2025-00002 Magyar Máltai Szeretetszolgálat Esterházy Miklós Technikum, Szakképző Iskola és Kollégium energetikai felújítása</t>
  </si>
  <si>
    <t>45. TOP_PLUSZ-3.2.1-23-DV1-2025-00001 Helyi humán fejlesztések Dombóváron</t>
  </si>
  <si>
    <t>46. TOP_PLUSZ-3.4.1-23-DV1-2025-00001 Dombóvár, Szabadság utca 8. alatti épületegyüttes fejlesztése</t>
  </si>
  <si>
    <t>47. TOP_PLUSZ-6.2.1-23-DV1-2025-00001 Új térségi piac kialakítása Dombóváron</t>
  </si>
  <si>
    <t>1.5. Főépítészeti feladatok ellátása</t>
  </si>
  <si>
    <t>2.2. Civil szervezetek támogatása, Dombóvári Civil Tanács kiadásai</t>
  </si>
  <si>
    <t>2.3. Kapos Alapítvány támogatása</t>
  </si>
  <si>
    <t>2.4. Dombóvári Városszépítő és Városvédő Egyesület támogatása</t>
  </si>
  <si>
    <t>2.5. Dombóvári Polgárőr Egyesület támogatása</t>
  </si>
  <si>
    <t>2.6. Dombóvári Ifjúsági Fúvószenekar támogatása</t>
  </si>
  <si>
    <t>2.7. Dombóvári Városgazdálkodási Nkft. részére önerő foglalkoztatási programokhoz</t>
  </si>
  <si>
    <t>2.8. Szociális konyha szolgáltatás bevétellel nem fedezett kiadásaira Magyar Máltai Szeretetszolgálat Egyesületnek</t>
  </si>
  <si>
    <t>3.1. TOP_PLUSZ-1.3.2-23-DV1-2024-00003 "volt zeneiskola" épületének felújítása (tartalék)</t>
  </si>
  <si>
    <t>5. 2026. évi szolidaritási hozzájárulás</t>
  </si>
  <si>
    <t>5. Gépjármű beszerzés</t>
  </si>
  <si>
    <t>6. TOP_PLUSZ-1.3.2-23-DV1-2025-00004 Dombóvár-Szőlőhegyi kerékpárút II. ütemének megépítése</t>
  </si>
  <si>
    <t>7. TOP_PLUSZ-1.3.2-23-DV1-2025-00009 Belvárosi közösségi tér kialakítása</t>
  </si>
  <si>
    <t>8. TOP_PLUSZ-1.3.2-23-DV1-2025-00011 - Szociális célú városrehabilitáció (ERFA) Dombóváron</t>
  </si>
  <si>
    <t>9. TOP_PLUSZ-3.2.1-23-DV1-2025-00001 Helyi humán fejlesztések Dombóváron</t>
  </si>
  <si>
    <t>10. TOP_PLUSZ-3.4.1-23-DV1-2025-00001 Dombóvár, Szabadság utca 8. alatti épületegyüttes fejlesztése</t>
  </si>
  <si>
    <t>11. TOP_PLUSZ-6.2.1-23-DV1-2025-00001 Új térségi piac kialakítása Dombóváron</t>
  </si>
  <si>
    <t>3. TOP_PLUSZ-1.3.2-23-DV1-2024-00001 Dombóvári belterületi utak fejlesztése</t>
  </si>
  <si>
    <t>4. TOP_PLUSZ-1.3.2-23-DV1-2024-00003 "volt zeneiskola" épületének felújítása</t>
  </si>
  <si>
    <t>5. TOP_PLUSZ-1.3.2-23-DV1-2025-00005 Dombóvár belterületi utak fejlesztése II. ütem</t>
  </si>
  <si>
    <t>6. TOP_PLUSZ-1.3.2-23-DV1-2025-00008 Művelődési ház felújítása</t>
  </si>
  <si>
    <t>7. TOP_PLUSZ-2.1.2-21-DV1-2025-00002 Magyar Máltai Szeretetszolgálat Esterházy Miklós Technikum, Szakképző Iskola és Kollégium energetikai felújítása</t>
  </si>
  <si>
    <t>8. Ravatalozó tetőfelújítás Újdombóvár</t>
  </si>
  <si>
    <t>2. A Dombóvári Közös Önkormányzati Hivatal</t>
  </si>
  <si>
    <t>Munkaadókat terhelő járulékok és szociális hozzájárulási adó</t>
  </si>
  <si>
    <t>Kiadás összesen</t>
  </si>
  <si>
    <t>eredeti ei.</t>
  </si>
  <si>
    <t>KÖH Dombóvár</t>
  </si>
  <si>
    <t>KÖH Szakcsi Kirendeltsége</t>
  </si>
  <si>
    <t>KÖH Attalai Kirendeltsége</t>
  </si>
  <si>
    <t>KÖH Csikóstőttősi Kirendeltsége</t>
  </si>
  <si>
    <t>KÖH Kapospulai Kirendeltsége</t>
  </si>
  <si>
    <t>KÖH Naki Kirendeltsége</t>
  </si>
  <si>
    <t>2026. évi kiemelt kiadási előirányzata</t>
  </si>
  <si>
    <t>Működési és fejlesztési célú bevételek és kiadások mérlege</t>
  </si>
  <si>
    <t>Bevételek megnevezése</t>
  </si>
  <si>
    <t>Kiadások megnevezése</t>
  </si>
  <si>
    <t>2024. tény</t>
  </si>
  <si>
    <t>2025. eredeti</t>
  </si>
  <si>
    <t>2025. mód.</t>
  </si>
  <si>
    <t>Munkaadókat terh. jár. és szoc. hozzáj. adó</t>
  </si>
  <si>
    <t>Állami hozzájárulások és támogatások</t>
  </si>
  <si>
    <t>Működési célú támogatások államháztartáson belülről</t>
  </si>
  <si>
    <t>Egyéb működési célú kiadások Áht-n belülre, Áht-n kívülre</t>
  </si>
  <si>
    <t>Működési célú átvett pénzeszközök</t>
  </si>
  <si>
    <t>Működési célú kölcsönök visszatérülése</t>
  </si>
  <si>
    <t>Működési célú kölcsönnyújtás</t>
  </si>
  <si>
    <t>Céltartalék, általános tartalék (működési)</t>
  </si>
  <si>
    <t>Működési célú bevételek összesen:</t>
  </si>
  <si>
    <t>Működési célú kiadások összesen:</t>
  </si>
  <si>
    <t>Működési bevételek és működési kiadások egyenlege</t>
  </si>
  <si>
    <t>Felhalmozási célú önkormányzati támogatások</t>
  </si>
  <si>
    <t>Felhalmozási célú támogatás államháztartáson belülről</t>
  </si>
  <si>
    <t>Egyéb felhalmozási célú kiadások Áht-n belülre, Áht-n kívülre</t>
  </si>
  <si>
    <t>Felhalmozási célú átvett pénzeszközök</t>
  </si>
  <si>
    <t>Céltartalék (felhalmozási)</t>
  </si>
  <si>
    <t>Felhalmozási célú kölcsönök visszatérülése</t>
  </si>
  <si>
    <t>Felhalmozási célú kölcsönnyújtás</t>
  </si>
  <si>
    <t>Felhalmozási célú bevételek összesen:</t>
  </si>
  <si>
    <t>Felhalmozási célú kiadások összesen:</t>
  </si>
  <si>
    <t>Felhalmozási bevételek és a felhalmozási kiadások egyenlege</t>
  </si>
  <si>
    <t>KÖLTSÉGVETÉSI BEVÉTELEK ÖSSZESEN</t>
  </si>
  <si>
    <t>KÖLTSÉGVETÉSI KIADÁSOK ÖSSZESEN</t>
  </si>
  <si>
    <t>Költségvetési egyenleg</t>
  </si>
  <si>
    <t>Költségvetési maradvány igénybevétele</t>
  </si>
  <si>
    <t>Működési hitel/likvid hitel felvétele</t>
  </si>
  <si>
    <t>Működési hitel/likvid hitel visszafizetése</t>
  </si>
  <si>
    <t>Államháztartáson belüli megelőlegezések</t>
  </si>
  <si>
    <t>Államháztartáson belüli megelőleg. visszafizetése</t>
  </si>
  <si>
    <t>Felhalmozási célú hitelfelvétel</t>
  </si>
  <si>
    <t>Felhalmozási célú hitel törlesztés</t>
  </si>
  <si>
    <t xml:space="preserve">FINANSZÍROZÁSI BEVÉTELEK ÖSSZESEN: </t>
  </si>
  <si>
    <t xml:space="preserve">FINANSZÍROZÁSI KIADÁSOK ÖSSZESEN: </t>
  </si>
  <si>
    <t>BEVÉTELEK ÖSSZESEN</t>
  </si>
  <si>
    <t>KIADÁSOK ÖSSZESEN</t>
  </si>
  <si>
    <t>4. melléklet a .../2026. (...) önkormányzati rendelethez</t>
  </si>
  <si>
    <t>2024-2026. év</t>
  </si>
  <si>
    <t>2026. eredeti</t>
  </si>
  <si>
    <t>11. melléklet a .../2026. (...) önkormányzati rendelethez</t>
  </si>
  <si>
    <t>Az önkormányzat által nyújtott közvetett támogatások</t>
  </si>
  <si>
    <t>1. Az önkormányzat által nyújtott közvetett támogatások</t>
  </si>
  <si>
    <t>Támogatás kedvezményezettje</t>
  </si>
  <si>
    <t>jellege</t>
  </si>
  <si>
    <t>várható összege (eFt)</t>
  </si>
  <si>
    <t>65 év feletti adózók</t>
  </si>
  <si>
    <t>kommunális adó kedvezmény (50%)</t>
  </si>
  <si>
    <t>70 év feletti adózók</t>
  </si>
  <si>
    <t>kommunális adó mentesség</t>
  </si>
  <si>
    <t>Vállalkozó, akinek adóalapja nem haladja meg a 2,5 millió forintot</t>
  </si>
  <si>
    <t>iparűzési adómentesség</t>
  </si>
  <si>
    <t>Gyermekétkeztetés</t>
  </si>
  <si>
    <t>térítési díj kedvezmény (10%)</t>
  </si>
  <si>
    <t>Sportszervezetek, nemzetiségi önkormányzatok, önkormányzat gazdasági társaságai</t>
  </si>
  <si>
    <t>térítésmentes bérlet</t>
  </si>
  <si>
    <t>2. Helyi adónál biztosított kedvezmény, mentesség</t>
  </si>
  <si>
    <t>2.1. Az építményadóról szóló 41/2015. (XII. 1.) önkormányzati rendelet</t>
  </si>
  <si>
    <t>2.1.1. A Gunaras-fürdő területén található, az ingatlan-nyilvántartásban üdülő, hétvégi ház megnevezéssel nyilvántartott építmény utáni építményadó-fizetési kötelezettségét illetően adókedvezmény iránti kérelemmel élhet az adóhatóság felé az a magánszemély, aki az építmény tulajdonosa vagy az építményt terhelő vagyoni értékű jog jogosítottja, amennyiben az építményben egyedül vagy hozzátartozójával együtt életvitelszerűen lakik.</t>
  </si>
  <si>
    <t xml:space="preserve">2.1.2. Mentes – a Htv. 13-13/A. §-ban foglaltakon túl – az építményadó megfizetése alól:
a) a lakás, amennyiben az adó alanya magánszemély,
b) garázs, gépjárműtároló – kivéve az ingatlan-nyilvántartásban teremgarázsként feltüntetett épületrészt –, üvegház, pince, présház, hűtőház vagy ilyenként feltüntetésre váró épület, továbbá a melléképület és a melléképületrész.
</t>
  </si>
  <si>
    <t>2.2. A magánszemélyek kommunális adójáról, az idegenforgalmi adóról és a helyi iparűzési adóról szóló 40/2015. (XII. 1.) önkormányzati rendelet</t>
  </si>
  <si>
    <t>2.2.1. Magánszemélyek kommunális adójánál</t>
  </si>
  <si>
    <t>2.2.1.1. A lakás után fizetendő magánszemélyek kommunális adója alól mentes az a magánszemély, aki a 70. életévét betöltötte. 50 %-os adókedvezmény illeti meg azt a magánszemélyt, aki a 65. életévét betöltötte.</t>
  </si>
  <si>
    <t>2.2.1.3. A használatbavételi engedély kiadását követő évtől számítva 2 évig mentes a magánszemélyek kommunális adófizetési kötelezettsége alól az a magánszemély, aki új építésű családi házat épít.</t>
  </si>
  <si>
    <t>2.2.1.4. 20 %-os adókedvezmény illeti meg azt a magánszemélyt, akinek a rendelet 1. melléklete I., II., vagy III. övezetébe sorolt lakóingatlana előtti közút nem rendelkezik aszfaltburkolattal.</t>
  </si>
  <si>
    <t>2.2.1.5. Azok a magánszemélyek, akik az ingatlanuk előtt önerőből járdafelújítást végeznek, kérelemre 2 éves időtartamra 50 %-os kommunális adókedvezményt vehetnek igénybe.</t>
  </si>
  <si>
    <t xml:space="preserve">2.2.1.6. Adókedvezmény illeti meg azt a magánszemélyt, aki a rendelet 1. melléklete szerinti I. vagy II. övezetben lakást vásárolt és ott állandó lakóhelyet létesített.
</t>
  </si>
  <si>
    <t>2.2.3. Iparűzési adónál</t>
  </si>
  <si>
    <t>2.2.3.1. Adómentesség illeti meg a vállalkozót, ha a Htv. 39. § (1) bekezdése, illetőleg a 39/A. §-a vagy 39/B §-a alapján számított (vállalkozási szintű) adóalapja nem haladja meg a 2,5 millió Ft-ot.</t>
  </si>
  <si>
    <t>2.2.3.2. A mentesség pontos összegét és az adóalanyok számát az iparűzési adóbevallások május 31-éig esedékes beküldése után pontosítja az önkormányzat.</t>
  </si>
  <si>
    <r>
      <t xml:space="preserve">3. Térítési díjaknál biztosított kedvezmények: </t>
    </r>
    <r>
      <rPr>
        <sz val="10"/>
        <rFont val="Arial"/>
        <family val="2"/>
        <charset val="238"/>
      </rPr>
      <t>A gyermekvédelem helyi szabályozásáról szóló 12/2006. (II.20.) rendelet alapján az önkormányzat 10% kedvezményt biztosít a gyermekétkeztetés személyi térítési díjából a Dombóvár város közigazgatási területén lakóhellyel, ennek hiányában tartózkodási hellyel rendelkező gyermek esetében, aki a Gyvt. 21/B §-a alapján normatív kedvezményre nem jogosult.</t>
    </r>
  </si>
  <si>
    <t>4. Helyiségek, eszközök hasznosításából származó bevételből nyújtott kedvezmény, mentesség összege</t>
  </si>
  <si>
    <t>támogatásról szóló döntés száma</t>
  </si>
  <si>
    <t>ingatlan megnevezése</t>
  </si>
  <si>
    <t>támogatás kedvezményezettje</t>
  </si>
  <si>
    <t>338/2019. (XI. 8.) Kt. határozat</t>
  </si>
  <si>
    <t>térítésmentes használati jog a szociális szolgáltatás biztosítása érdekében az ellátási szerződéssel megegyező időtartamra a Dombóvár Város Önkormányzata tulajdonát képező, a Dombóvár, Arany János tér 2. alatti, dombóvári 224/3. hrsz. alatt felvett, valamint a Dombóvár, Szabadság utca 6. alatti, dombóvári 46. hrsz. alatt felvett ingatlanokra</t>
  </si>
  <si>
    <t>Magyar Máltai Szeretetszolgálat Egyesület</t>
  </si>
  <si>
    <t>15/2020. (I. 31.) Kt. határozat</t>
  </si>
  <si>
    <t>Info Pont működtetéséhez a korábban a Tourinform Irodában használt tárgyi eszközök és sportszerek használatának terítésmentes átadásához határozatlan időre az önkormányzat turizmussal kapcsolatos közfeladatának ellátásához</t>
  </si>
  <si>
    <t>Gunaras Zrt.</t>
  </si>
  <si>
    <t>132/2020. (IX. 30.) Kt. határozat</t>
  </si>
  <si>
    <t>Árpád utcában lévő dombóvári 945/1 hrsz.-ú, lakóház, udvar, gazdasági épület, egyéb épület megnevezésű ingatlan keleti részén található – korábban villanyszerelői tanműhely céljára használt – helyiségek térítésmentes használata haszonkölcsön formájában</t>
  </si>
  <si>
    <t>Dombóvári Városgazdálkodási Nonprofit Kft.</t>
  </si>
  <si>
    <t>129/2021. (IV. 30.) határozat</t>
  </si>
  <si>
    <t>Dombóvár, Földvár utcában található, dombóvári 1882/2 hrsz. alatt felvett „volt MÁV étkezde” ingatlan területén, a Szigeterdő mellett elhelyezkedő, 1.350 m2 nagyságú teniszpálya térítésmentes használata – az érintett terület fenntartásával és karbantartásával kapcsolatos költségek Egyesület részéről történő viselése mellett – 2031. április 30-ig</t>
  </si>
  <si>
    <t xml:space="preserve">Dombóvári Tenisz Egyesület </t>
  </si>
  <si>
    <t>129/2020. (XII. 18.) határozat
133/2021. (IV. 30.) határozat
163/2021. (V. 28.) határozat</t>
  </si>
  <si>
    <t>Dombóvár, Kinizsi utca 37. szám alatti Lampert Gábor Edzőterem térítésmentes használata 2021. január 16-tól 2028. január 1-ig, a közüzemi és a további működtetési költségeket az egyesület köteles viselni</t>
  </si>
  <si>
    <t>Dombóvár 2004. Egyesület</t>
  </si>
  <si>
    <t>151/2021. (V. 14.) határozat
164/2021. (V. 28.) határozat</t>
  </si>
  <si>
    <t>az önkormányzat 2021. május 14. napjától 2028. január 1. napjáig térítésmentesen biztosítja a Kis-Konda-patak völgyében található, dombóvári 058 hrsz.-ú külterületi ingatlan használata azzal, hogy az ingatlannal kapcsolatban felmerülő valamennyi költséget – beleértve a „Városi Civil Alapok támogatása 2021” elnevezésű pályázat alapján állami támogatásból megvalósítani kívánt beruházás költségeit, valamint az építmények vonatkozásában a fenntartási és a közüzemi költségeket is –, illetve a működtetési kötelezettséget az Egyesület viseli, továbbá azon a közforgalmú gyalogos és kerékpáros közlekedést köteles az eddigiek szerint lehetővé tenni</t>
  </si>
  <si>
    <t>Dombóvári Városi Horgász Egyesület</t>
  </si>
  <si>
    <t>204/2021. (VI. 11.) határozat
83/2024. (IV. 30.) Kt. határozat</t>
  </si>
  <si>
    <t>Szakképzési és köznevelési feladatok ellátása, szakképző intézmény fenntartása és működtetése érdekében ingyenes határozatlan idejű használati jog az MMSZ Esterházy Miklós Technikumnak helyet adó Dombóvár, Pannónia út 21. szám
alatti, dombóvári 967/2 helyrajzi számú ingatlanra, a Buzánszky Jenő Sportkomplexum műfüves pályájára és a hozzá tartozó kültéri öltöző épületre, valamint a parkolási célra használt, Dombóvár, Bezerédj utca 53. szám alatti,
dombóvári 974 helyrajzi számú ingatlanra 2021. szeptember 1-jétől határozatlan időre, de legalább 5 évre</t>
  </si>
  <si>
    <t>Magyar Máltai Szeretetszolgálat Iskola Alapítvány</t>
  </si>
  <si>
    <t>211/2021. (VI. 30.) Kt. határozat</t>
  </si>
  <si>
    <t>a Farkas Attila Uszodát magába foglaló 1358 hrsz.-ú ingatlanon található „lőtér, egyéb” megnevezésű épületnek lőtér funkciójú termét 2021. július 1. napjától – 5 éves határozott időtartamú térítésmentes használata</t>
  </si>
  <si>
    <t>Dombóvári Lövész Egyesület</t>
  </si>
  <si>
    <t>212/2021. (VI. 30.) Kt. határozat</t>
  </si>
  <si>
    <t>a Farkas Attila Uszodát magába foglaló 1358 hrsz.-ú ingatlanon található „lőtér, egyéb” megnevezésű épületnek az edzőterem funkciójú termét 2021. július 1. napjától – 5 éves határozott időtartamú térítésmentes használata</t>
  </si>
  <si>
    <t>Dombóvári Sportiskola Egyesület</t>
  </si>
  <si>
    <t>287/2021. (XI. 30.) Kt. határozat</t>
  </si>
  <si>
    <t>Szigeterdőben – dombóvári 1882/6 hrsz.-ú kivett közpark, lakótorony megnevezésű ingatlanon – található lakótorony térítésmentes használata haszonkölcsön-szerződéssel – 2022. január 1-től
2026. december 31-ig – működtetésre, téglagyűjteményének bemutatására. Az összes üzemeltetési költséget az önkormányzat köteles viselni.</t>
  </si>
  <si>
    <t>Őri Nándor dombóvári lakos</t>
  </si>
  <si>
    <t>108/2024. (VI. 27.) Kt. határozat</t>
  </si>
  <si>
    <t>Dombóvár, Szent István tér 1. alatti ingatlannak a Dombóvár Város Önkormányzata által hasznosítható és a háziorvosi feladatellátáshoz igénybe nem vett részét a Tolna Vármegyei Balassa János Kórház használja határozatlan ideig ingyenesen a védőnői ellátás érdekében</t>
  </si>
  <si>
    <t>Tolna Vármegyei Balassa János Kórház</t>
  </si>
  <si>
    <t>152/2024. (XI. 29.) Kt. határozat</t>
  </si>
  <si>
    <t xml:space="preserve">Bezerédj utca 14. szám alatti, dombóvári 1306 hrsz.-ú ingatlanon épült társas irodaházban az 1306/A/1 és az 1306/A/2 helyrajzi szám alatt felvett ingatlanrészek ingyenes használata a nemzetiségi feladatainak ellátásához 2025. január 1-jétől 2029. december 31-ig  a Dombóvári Német Nemzetiségi Önkormányzattal 2024. december 31-ig fennálló megállapodásban foglalt feltételek szerint </t>
  </si>
  <si>
    <t>Magyarországi Német Nemzetiségűek Egyesülete Dombóvár német nemzetiségi civil szervezet</t>
  </si>
  <si>
    <t xml:space="preserve">
182/2024. (XII. 12.) Kt. határozat</t>
  </si>
  <si>
    <t>Katona József u. 37. szám alatti Ujvári Kálmán Sporttelep térítésmentes használata 2029. december 31. napjáig, közüzemi és a további működtetési költségeket az egyesület köteles viselni</t>
  </si>
  <si>
    <t>Dombóvári Focisuli Egyesület</t>
  </si>
  <si>
    <t>182/2024. (XII. 12.) Kt. határozat</t>
  </si>
  <si>
    <t>Dombóvár, Ivanich Antal utca 39/A. alatti – dombóvári 1358/2/A hrsz. alatt felvett – tekepálya térítésmentes használata 2029. december 31. napjáig vagy – ha az korábbi – az épület elbontásának időpontjáig azzal, hogy az ingatlan üzemeltetésével összefüggő kiadásokat, illetve a közüzemi költségeket az Egyesület viseli.</t>
  </si>
  <si>
    <t>Dombóvári Spartacus Sportegyesület</t>
  </si>
  <si>
    <t>Dombóvár, Földvár utca 18. szám alatti Szuhay Sportcentrum térítésmentes használata 2029. december 31-ig sportszervezetek részére a sporttevékenységük végzésére</t>
  </si>
  <si>
    <t>Dombóvári Karatesuli Egyesület, Dombóvári Vasutas Atlétikai és Szabadidő Egyesület, Dombóvári Floorball Egyesület, SEIBUKAI KYOKUSHIN Dombóvár Sportegyesület, Dombóvári Futball Club, Dombóvári Judo Klub, Dombóvári Labdarúgó Klub, Jumpers Dombóvári Kötélugró Sportegyesület, Dombóvári Kosárlabda Klub Sport Egyesület, Dombóvári Kosárlabda Suli Közhasznú Egyesület, Dombóvári Asztalitenisz Club Közhasznú Egyesület, Dombóvári Hangulat Szabadidő Sportegyesület, Dombóvári Focisuli Egyesület</t>
  </si>
  <si>
    <t>7. melléklet a .../2026. (...) önkormányzati rendelethez</t>
  </si>
  <si>
    <t>65/2024. (III. 27.) Kt. határozat</t>
  </si>
  <si>
    <t>Dombóvári Székely Kör, Éles Simon Kertbarát Egyesület Dombóvár</t>
  </si>
  <si>
    <t>Dombóvár, Erzsébet u. 16. szám alatti közösségi ház térítésmentes használata 5 évre. Az ingatlannal kapcsolatosan keletkezett közüzemi és egyéb az ingatlan fenntartásához kapcsolódó költségeket a Dombóvári Székely Kör viseli.</t>
  </si>
  <si>
    <t>Dombóvár Város Önkormányzata intézményeinek</t>
  </si>
  <si>
    <t>Intézmény megnevezése</t>
  </si>
  <si>
    <t>Engedélyezett létszám (fő)</t>
  </si>
  <si>
    <t>Szakmai létszám</t>
  </si>
  <si>
    <t>Nevelő munát közvetlenül segítők</t>
  </si>
  <si>
    <t>Technikai létszám</t>
  </si>
  <si>
    <t>Megváltozott
munkaképességű
dolgozók</t>
  </si>
  <si>
    <t>Szivárvány Óvoda</t>
  </si>
  <si>
    <t>Zöld Liget Óvoda</t>
  </si>
  <si>
    <t>Százszorszép Óvoda</t>
  </si>
  <si>
    <t>Tündérkert Bölcsőde</t>
  </si>
  <si>
    <t>Csikóstőttősi Tagóvoda</t>
  </si>
  <si>
    <t>Dombóvári Műv.Ház, Könyvtár és Helytörténeti Gyűjt.</t>
  </si>
  <si>
    <t>Dombóvár</t>
  </si>
  <si>
    <t>Szakcs</t>
  </si>
  <si>
    <t>Attala</t>
  </si>
  <si>
    <t>Csikóstőttős</t>
  </si>
  <si>
    <t>Kapospula</t>
  </si>
  <si>
    <t>Nak</t>
  </si>
  <si>
    <t>3. melléklet a .../2026. (...) önkormányzati rendelethez</t>
  </si>
  <si>
    <t>létszámkerete 2026. évben</t>
  </si>
  <si>
    <t xml:space="preserve">3. Szivárvány óvoda hintaállvány </t>
  </si>
  <si>
    <t>6. Bölcsőde kisértékű tárgyi eszköz vásárlás</t>
  </si>
  <si>
    <t>2. Uszoda mennyezet felújítása, gépészet</t>
  </si>
  <si>
    <t>2. Művelődési Ház radiátorok cseréje, felújítása</t>
  </si>
  <si>
    <t>4. Kisértékű eszközök Százszorszép Óvoda</t>
  </si>
  <si>
    <t xml:space="preserve">5. Udvari játéktároló, udvari játékok, padló burkolat csoportban és fejlesztő szobában  </t>
  </si>
  <si>
    <t>Több éves kihatással járó döntések számszerűsítése</t>
  </si>
  <si>
    <t>1. Hitelek</t>
  </si>
  <si>
    <t>Rövid lejáratú  hitelek, kölcsönök törlesztése</t>
  </si>
  <si>
    <t>Sorsz.</t>
  </si>
  <si>
    <t>Megnevezés</t>
  </si>
  <si>
    <t>Hitelfelvétel</t>
  </si>
  <si>
    <t>Törlesztések évente</t>
  </si>
  <si>
    <t>2027.</t>
  </si>
  <si>
    <t>2028.</t>
  </si>
  <si>
    <t>2029.</t>
  </si>
  <si>
    <t>2030.</t>
  </si>
  <si>
    <t>2031.</t>
  </si>
  <si>
    <t>2032.</t>
  </si>
  <si>
    <t>1.</t>
  </si>
  <si>
    <t>2.</t>
  </si>
  <si>
    <t>3.</t>
  </si>
  <si>
    <t>Hosszú lejáratú beruházási hitelek törlesztése</t>
  </si>
  <si>
    <t>Törlesztés
összesen</t>
  </si>
  <si>
    <t>OTP célhitel beruházásokra (1-2-18-4600-0174-4)</t>
  </si>
  <si>
    <t>4.</t>
  </si>
  <si>
    <t>5. melléklet a .../2026. (...) önkormányzati rendelethez</t>
  </si>
  <si>
    <t>2026. 01.01. nyitóállomány</t>
  </si>
  <si>
    <t>2033.</t>
  </si>
  <si>
    <t>2. Garancia és kezességvállalás (függő)</t>
  </si>
  <si>
    <t>Kezesség típusa</t>
  </si>
  <si>
    <t>Kezességvállalás mértéke/hitelkeret
eFt</t>
  </si>
  <si>
    <t>Kezességvállalás kezdete</t>
  </si>
  <si>
    <t>Kezességvállalás időtartama/ lejárata</t>
  </si>
  <si>
    <t>2026. évi nyitó</t>
  </si>
  <si>
    <t>2026. évi növekedés</t>
  </si>
  <si>
    <t>Csökkenés 2026-ban</t>
  </si>
  <si>
    <t>Csökkenés 2027-ben</t>
  </si>
  <si>
    <t>Csökkenés 2028-ban</t>
  </si>
  <si>
    <t>Dombóvár Város Önkormányzatának költségvetési mérlege</t>
  </si>
  <si>
    <t>2027. év</t>
  </si>
  <si>
    <t>2028. év</t>
  </si>
  <si>
    <t>Helyi adók</t>
  </si>
  <si>
    <t>Egyéb központi adók</t>
  </si>
  <si>
    <t>Egyéb közhatalmi bevételek</t>
  </si>
  <si>
    <t>Működési célú hitelfelvétel</t>
  </si>
  <si>
    <t>Működési célú maradvány</t>
  </si>
  <si>
    <t>Kölcsön visszatérülés</t>
  </si>
  <si>
    <t>Működési célú bevételek összesen</t>
  </si>
  <si>
    <t>Fejlesztési célú állami támogatás</t>
  </si>
  <si>
    <t>Felhalmozási célú pénzeszköz átvétel</t>
  </si>
  <si>
    <t>Felhalmozási célú kölcsön visszatérülés</t>
  </si>
  <si>
    <t>Felhalmozási célú hitel igénybevétele</t>
  </si>
  <si>
    <t>Felhalmozási célú maradvány</t>
  </si>
  <si>
    <t>Felhalmozási célú bevétel összesen:</t>
  </si>
  <si>
    <t>Bevétel összesen:</t>
  </si>
  <si>
    <t>Működési célú pénzeszköz átadás, egyéb tám.</t>
  </si>
  <si>
    <t>Ellátottak pénzbeli juttatása</t>
  </si>
  <si>
    <t>Rövid lejáratú hitel visszafizetés</t>
  </si>
  <si>
    <t>Rövid lejáratú hitel kamat</t>
  </si>
  <si>
    <t>Céltartalék működési, általános tartalék</t>
  </si>
  <si>
    <t>Működési kiadás összesen</t>
  </si>
  <si>
    <t>Felújítási kiadások</t>
  </si>
  <si>
    <t>Felhalmozási célú pénzeszköz átadás</t>
  </si>
  <si>
    <t>Felhalmozási célú hitel visszafizetés</t>
  </si>
  <si>
    <t>Hosszú lejáratú hitel kamata</t>
  </si>
  <si>
    <t>Felhalmozási célú kölcsön nyújtás</t>
  </si>
  <si>
    <t>Céltartalék</t>
  </si>
  <si>
    <t>Felhalmozási kiadások összesen:</t>
  </si>
  <si>
    <t>6. melléklet a .../2026. (...) önkormányzati rendelethez</t>
  </si>
  <si>
    <t>2029. év</t>
  </si>
  <si>
    <t>3. Szakcsi Kirendeltség informatikai eszközök</t>
  </si>
  <si>
    <t>23. Járda felújítás</t>
  </si>
  <si>
    <t>31. Újdombóvári posta működtetésére (2026. teljes év)</t>
  </si>
  <si>
    <t>5. Helyi utak fenntartása</t>
  </si>
  <si>
    <t>2. Térfigyelő kamerarendszer fejlesztése</t>
  </si>
  <si>
    <t>3. Játszótéri fejlesztések</t>
  </si>
  <si>
    <t xml:space="preserve"> előleg visszafizetés</t>
  </si>
  <si>
    <t>1. hó</t>
  </si>
  <si>
    <t>2. hó</t>
  </si>
  <si>
    <t>3. hó</t>
  </si>
  <si>
    <t>4. hó</t>
  </si>
  <si>
    <t>5. hó</t>
  </si>
  <si>
    <t>6. hó</t>
  </si>
  <si>
    <t>7. hó</t>
  </si>
  <si>
    <t>8. hó</t>
  </si>
  <si>
    <t>9. hó</t>
  </si>
  <si>
    <t>10. hó</t>
  </si>
  <si>
    <t>11. hó</t>
  </si>
  <si>
    <t>12. hó</t>
  </si>
  <si>
    <t>Intézményi működési bevétel</t>
  </si>
  <si>
    <t xml:space="preserve">  ebből helyi adó</t>
  </si>
  <si>
    <t>Átvett pénzeszközök, támogatás államháztartáson belülről</t>
  </si>
  <si>
    <t xml:space="preserve">  ebből működésre</t>
  </si>
  <si>
    <t xml:space="preserve">  ebből fejlesztésre</t>
  </si>
  <si>
    <t>Bevételek együtt (1+…+6)</t>
  </si>
  <si>
    <t>Finanszírozási műveletek (hitel, maradvány igénybevétele)</t>
  </si>
  <si>
    <t>Összes bevétel (7+8)</t>
  </si>
  <si>
    <t>Személyi juttatás</t>
  </si>
  <si>
    <t>Munkaadókat terhelő járulék</t>
  </si>
  <si>
    <t>Dologi kiadás</t>
  </si>
  <si>
    <t>Egyéb működési célú kiadás</t>
  </si>
  <si>
    <t>Működési kiadások (10+…+14)</t>
  </si>
  <si>
    <t>Egyéb felhalmozási kiadás</t>
  </si>
  <si>
    <t>Felhalmozási kiadás (16+17+18)</t>
  </si>
  <si>
    <t>Céltartalék, általános tartalék</t>
  </si>
  <si>
    <t>Kiadások együtt (15+19+20)</t>
  </si>
  <si>
    <t>Finanszírozási műveletek (hiteltörl., Áht-n belüli megelőleg. visszafiz.)</t>
  </si>
  <si>
    <t>Összes kiadás (21+22)</t>
  </si>
  <si>
    <t>7-21 eltérése (+/-)</t>
  </si>
  <si>
    <t>9-23 eltérése (+/-)</t>
  </si>
  <si>
    <t>Záró pénzkészlet</t>
  </si>
  <si>
    <t>Műkö-  dési  bevétel</t>
  </si>
  <si>
    <t>Felhalmozási bevétel</t>
  </si>
  <si>
    <t>Átvett pénzeszköz, támogatás</t>
  </si>
  <si>
    <t>Maradvány igénybevétele</t>
  </si>
  <si>
    <t>Állami támogatás</t>
  </si>
  <si>
    <t>Önk. tám.</t>
  </si>
  <si>
    <t>Int.fin.</t>
  </si>
  <si>
    <t>előirányzata</t>
  </si>
  <si>
    <t>Családalapítási támogatás</t>
  </si>
  <si>
    <t>Szociális, jóléti, kulturális  juttatások</t>
  </si>
  <si>
    <t>Egészségügyi juttatás (védőszemüveg)</t>
  </si>
  <si>
    <t>9. melléklet a .../2026. (....) önkormányzati rendelethez</t>
  </si>
  <si>
    <t>10. melléklet a .../2026. (....) önkormányzati rendelethez</t>
  </si>
  <si>
    <t>2026. évi szociális, jóléti és egészségügyi juttatás</t>
  </si>
  <si>
    <t>Intézmények finanszírozása 2026. évben</t>
  </si>
  <si>
    <t>Dombóvár Város Önkormányzata 2026. évi előirányzat felhasználási terve</t>
  </si>
  <si>
    <t>8. melléklet a .../2026. (...) önkormányzati rendelethez</t>
  </si>
  <si>
    <t>5. melléklet az /2026. (....) önkormányzati rendelethez</t>
  </si>
  <si>
    <t>4. Több évre kihatással járó kötelezettségvállalások 2025-2026. évi kifizetései (Dombóvári Közös Önkormányzati Hivatal)</t>
  </si>
  <si>
    <t>Ft-ban</t>
  </si>
  <si>
    <t>Szerződő fél</t>
  </si>
  <si>
    <t>Tárgy</t>
  </si>
  <si>
    <t>Lejárat/ teljesítési határidő</t>
  </si>
  <si>
    <t>Várható összeg (Ft/év) 2026.</t>
  </si>
  <si>
    <t>Összeg (Ft/év)  2025.</t>
  </si>
  <si>
    <t>ABACUS Számítástechnikai Bt.</t>
  </si>
  <si>
    <t>WinSzoc szoftver jogszabálykövetése</t>
  </si>
  <si>
    <t>határozatlan</t>
  </si>
  <si>
    <t>Allianz Hungária Biztosító RT</t>
  </si>
  <si>
    <t>gépjármű-felelősség biztosítás (XYD, LKU, LOX,TAH), Casco (LKU, TAH)</t>
  </si>
  <si>
    <t>Lechner Nonprofit Kft.</t>
  </si>
  <si>
    <t>TAKARNET adatátv.hálózathoz-hálózati díj és tuladoni lap másolat; e-hiteles tul.lap, térképm.</t>
  </si>
  <si>
    <t xml:space="preserve">lekérdezés alapján havonta </t>
  </si>
  <si>
    <t>Daemia Kft.</t>
  </si>
  <si>
    <t>Kaspersky vírus-és spam védelem-licensz + LinuX levelező</t>
  </si>
  <si>
    <t>Dombóvárhő</t>
  </si>
  <si>
    <t>fűtési díj ( Bezerédj 14.)</t>
  </si>
  <si>
    <t>Dr. Hegedűs és Társa Egészségügyi és Szolg. Bt.</t>
  </si>
  <si>
    <t>üzemorvos-Szakcs</t>
  </si>
  <si>
    <t>DRV</t>
  </si>
  <si>
    <t>vízdíj-hivatal, Szakcs</t>
  </si>
  <si>
    <t>E.ON Áramhálózati Zrt.</t>
  </si>
  <si>
    <t>rendszerhasználati díj-Szakcs</t>
  </si>
  <si>
    <t>MVM</t>
  </si>
  <si>
    <t>gáz-Szabadság u. 18. (városháza)</t>
  </si>
  <si>
    <t>Dombóvári Művelődési Ház</t>
  </si>
  <si>
    <t>átszámlázott közüzemi díjak</t>
  </si>
  <si>
    <t>EURO-PROFIL Kft.</t>
  </si>
  <si>
    <t>Konica Minolta Bizhub 227 fénymásológép üzemeltetése (P1683)</t>
  </si>
  <si>
    <t>Konica Minolta Bizhub 423 fénymásológép üzemeltetése (P1593)</t>
  </si>
  <si>
    <t>Konica Minolta Bizhub C224 fénymásológép üzemeltetése (P1586)</t>
  </si>
  <si>
    <t>Konica Minolta Bizhub C454e fénymásoló űzemeltetése (P2509)</t>
  </si>
  <si>
    <t>Konica Minolta Bizhub C454eH fénymásoló űzemeltetése (P2573)</t>
  </si>
  <si>
    <t>HP Designjet T120 A1 Plotter tintasug. nyomtató bérlete (P2218,K1511)</t>
  </si>
  <si>
    <t>GOND-X Biztonságtechnikai és Kereskedelmi Kft.</t>
  </si>
  <si>
    <t>hivatali diszpécser szolgálat-Szent I. tér 1.</t>
  </si>
  <si>
    <t>bizt.techn távfelügy., műszaki készenlét és karb.-Szab. 18.</t>
  </si>
  <si>
    <t>GreenDoc System Kft.</t>
  </si>
  <si>
    <t>WinPA postázó szoftver követés, emelt szintű támogatás</t>
  </si>
  <si>
    <t>JakabNet Szoftverház Kft.</t>
  </si>
  <si>
    <t>Integrált Közszolg. Szoftvercsomag követése-pü,szoc...modul-Szakcs WEBIKSZ</t>
  </si>
  <si>
    <t>K&amp;H Biztosító Zrt.</t>
  </si>
  <si>
    <t>felelősségbiztosítás, casco-JLV-415,LLP-126, LHL-651 (Szakcs)</t>
  </si>
  <si>
    <t>Karádi-Kontroll Kft.</t>
  </si>
  <si>
    <t>munkavédelmi tanácsadás</t>
  </si>
  <si>
    <t>Karádiné Kurucz Klára e.v.</t>
  </si>
  <si>
    <t>munkavédelmi tanácsadás-Szakcs</t>
  </si>
  <si>
    <t>KIMÉRA Kft.</t>
  </si>
  <si>
    <t>Jogszabálykövetés /iktató rendszer/</t>
  </si>
  <si>
    <t>Magyar Posta Zrt.</t>
  </si>
  <si>
    <t>Postafiók bérlet</t>
  </si>
  <si>
    <t>postai küldemények havi díja</t>
  </si>
  <si>
    <t>Magyar Telekom Nyrt.</t>
  </si>
  <si>
    <t>vezetékes telefonok - Szakcs</t>
  </si>
  <si>
    <t>mobiltelefon előfizetése-Szakcs (30/501-3166)</t>
  </si>
  <si>
    <t>Microsec Zrt.</t>
  </si>
  <si>
    <t>e-Szigno Csomag keretében együttesen nyújtott szolgáltatások</t>
  </si>
  <si>
    <t>MOHU Zrt.</t>
  </si>
  <si>
    <t>Szabadság u. 18 kukák ürítése</t>
  </si>
  <si>
    <t>Nemcsényi Gábor</t>
  </si>
  <si>
    <t>email relay szolgáltatás</t>
  </si>
  <si>
    <t>Opten Informatikai Kft.</t>
  </si>
  <si>
    <t>cégtár online (pü-i modul) éves előfizetés</t>
  </si>
  <si>
    <t>lemondásig érvényben</t>
  </si>
  <si>
    <t>Önkormányzati vállalkozás-figyelés -adósok</t>
  </si>
  <si>
    <t>megrendelő</t>
  </si>
  <si>
    <t>OTP</t>
  </si>
  <si>
    <t>bankköltség</t>
  </si>
  <si>
    <t>Print Copy Kft.</t>
  </si>
  <si>
    <t>fénymásolók üzemeltetési költsége (Szakcs-MP3351)</t>
  </si>
  <si>
    <t>Saldo Rt.</t>
  </si>
  <si>
    <t>tagdíj (adó-és számviteli tanácsadás)</t>
  </si>
  <si>
    <t>szerelde.hu Kft</t>
  </si>
  <si>
    <t>SzoftNOD-Eset védelmi szoftver 2 év</t>
  </si>
  <si>
    <t>TAGE Kft.</t>
  </si>
  <si>
    <t>Polg. Hiv. takarítása, felhasznált higéniai szerek</t>
  </si>
  <si>
    <t>Tank-szer</t>
  </si>
  <si>
    <t>üzemanyag</t>
  </si>
  <si>
    <t>TARR Kft.</t>
  </si>
  <si>
    <t>internet-előfizetési díj, internet optikai szálbérlet,kábelTV,Szakcs</t>
  </si>
  <si>
    <t>Tolna Megyei Kormányhivatal</t>
  </si>
  <si>
    <t>helyi személyiadat és lakcímnyilvánt. számgépes rendsz.karbt</t>
  </si>
  <si>
    <t>Tolna Megyei Ügyvédi Kamara</t>
  </si>
  <si>
    <t>kamarai jogtanácsosi díj</t>
  </si>
  <si>
    <t>Rostás Jenőné e.v.</t>
  </si>
  <si>
    <t>Develop Ineo +224 fénymásolók bérlete, lapköltsége</t>
  </si>
  <si>
    <t>X-R Copy Kft.</t>
  </si>
  <si>
    <t>Konica Minolta Bizhub 554e Bérleti díj és másolatok díja, Konica Minolta Bizhub C224e bérleti díj és másolatok díja</t>
  </si>
  <si>
    <t>Yettel Magyarország Zrt.</t>
  </si>
  <si>
    <t>mobil távközlési szolgáltatások és mobil telefonok vásárlása, és uszoda</t>
  </si>
  <si>
    <t>Vincellérné dr. Illés Krisztina</t>
  </si>
  <si>
    <t>jogi közreműködés, képviselet, tanácsadás, és állásfoglalás elkészítése</t>
  </si>
  <si>
    <t>Werner Tamás e.v. (WS Works)</t>
  </si>
  <si>
    <t>garázsmester gépkocsi nyilvántartó program karbantartása</t>
  </si>
  <si>
    <t>szóbeli m.</t>
  </si>
  <si>
    <t>Wolters Kluwer Kft.</t>
  </si>
  <si>
    <t>előfizetések (jogtárak, döntvénytár)</t>
  </si>
  <si>
    <t>1.1. Nemzeti Egészségbiztosítási Alapkezelőtől finanszírozás (védőnői ellátás, házi gyermekorvos)</t>
  </si>
  <si>
    <t>infláció:</t>
  </si>
  <si>
    <t>Alfa Vienna Insurance Group Biztosító Zrt</t>
  </si>
  <si>
    <t>Vagyonbiztosítás</t>
  </si>
  <si>
    <t>Allianz Hungária Zrt.</t>
  </si>
  <si>
    <t>casco - AHB952289006 gfb - SSE-546</t>
  </si>
  <si>
    <t>ATEV Fehérjefeldolgozó Rt.</t>
  </si>
  <si>
    <t>állati hulladék szállítása</t>
  </si>
  <si>
    <t>Balaskó János e.v.</t>
  </si>
  <si>
    <t>városi fúvószenekar felkészítése</t>
  </si>
  <si>
    <t>Balaskó Roland e.v./ Bala-Vill Kft.</t>
  </si>
  <si>
    <t>Önkormányzat és az általa fenntartott intézmények részére villanyszerelési, karbantartási munkák</t>
  </si>
  <si>
    <t>BIOKOM Nonprofit Kft.</t>
  </si>
  <si>
    <t>32 m3-es konténer bérlete-Lucza hegyi hulladékudvar (zöldhulladékhoz), 15 m3-es konténer bérlete-Lucza hegyi hulladékudvar (padkaszemét gyűjtéséhez), 7 m3-es konténer bérlete-Lucza hegy (építési törmelékhez)</t>
  </si>
  <si>
    <t>zöldhulladék szállítása, ártalmatlanítása</t>
  </si>
  <si>
    <t>úttisztításból származó hulladék szállítása, ártalmatlanítása</t>
  </si>
  <si>
    <t xml:space="preserve">Építési törmelék szállítása, ártalmatlanítása </t>
  </si>
  <si>
    <t>Csillag Társasház IB.</t>
  </si>
  <si>
    <t>vill. hálózat haszn. díja (térfigyelő r.)</t>
  </si>
  <si>
    <t>közös költség-Csillagház (bérlakások)</t>
  </si>
  <si>
    <t>Dombó Pál Lakásépítő és Fenntartó</t>
  </si>
  <si>
    <t>közös ktg- Pannónia u. 25.3. (raktár)</t>
  </si>
  <si>
    <t>közös költség Ady u. 8-12. üzlethelyiség</t>
  </si>
  <si>
    <t>közös ktg.-bérlakások (Liget ltp. 6/B., Pannónia u. 14. 2/5.)</t>
  </si>
  <si>
    <t>Dombóvár Hunyadi Téri Buszváró Üzletház</t>
  </si>
  <si>
    <t>közös költség-Hunyadi téri buszmegálló</t>
  </si>
  <si>
    <t>Dombóvárhő Kkt.</t>
  </si>
  <si>
    <t>bérlakások fűtése</t>
  </si>
  <si>
    <t>fűtési díj-nem lakóingatlanok</t>
  </si>
  <si>
    <t>Dombóvári Cséry Lajos Evangélikus Iskola</t>
  </si>
  <si>
    <t>diák helyi-járatos bérlet-települési támogatás</t>
  </si>
  <si>
    <t>Dombóvári Illyés Gyula Gimnáziumért Alapítvány</t>
  </si>
  <si>
    <t>Gimnáziumi Tehetséggondozó Program</t>
  </si>
  <si>
    <t>Dombóvári Városgazd. Nkft.</t>
  </si>
  <si>
    <t>felújítási hozzájárulás-Kinizsi u. 37. JAM központ "U" alakú épület</t>
  </si>
  <si>
    <t>közfeladatok ellátása</t>
  </si>
  <si>
    <t>Dr. Alacsony és Társa Kft.</t>
  </si>
  <si>
    <t>védőnői rész takarítása-IV. háziorvosi körzet</t>
  </si>
  <si>
    <t>DRV Zrt</t>
  </si>
  <si>
    <t>víz-önkormányzati fogyasztási helyek</t>
  </si>
  <si>
    <t>Eatrend Kft.</t>
  </si>
  <si>
    <t>gyermekétkeztetési feladatok</t>
  </si>
  <si>
    <t>E.ON Energiaszolgáltató Kft./MVM Next Energiakereskedelmi Zrt.</t>
  </si>
  <si>
    <t>áram-ingatlanok, vízátemelők stb…</t>
  </si>
  <si>
    <t>gáz-ingatlanok</t>
  </si>
  <si>
    <t>Emberi Erőforrás Támogatáskezelő</t>
  </si>
  <si>
    <t>Bursa Hungarica ösztöndíj</t>
  </si>
  <si>
    <t>Esküdt Timea ev.</t>
  </si>
  <si>
    <t>rágcsáló, kártevő és rovarirtás város területén, Szuhay SC/Lucza hegyi hulladéklerakó területén legyek írtása</t>
  </si>
  <si>
    <t>Ferenczi Gyula E.V.</t>
  </si>
  <si>
    <t>portaszolgálat-Szabadság u. 18.</t>
  </si>
  <si>
    <t>Gond-X Kft.</t>
  </si>
  <si>
    <t>Szigeterdei lakótorony 24 órás távfelügyelete</t>
  </si>
  <si>
    <t>Govern-Soft Kft.</t>
  </si>
  <si>
    <t>Menza-Pure nyilvántartó rendszer</t>
  </si>
  <si>
    <t>HIP Számítástechnikai Kft.</t>
  </si>
  <si>
    <t xml:space="preserve"> Rendszerfelügyelet (1.sz. házi gyermekorvosi körzet, 3.sz. házi gyermekorvosi körzet)</t>
  </si>
  <si>
    <t>Humánpark-D Kereskedelmi és Szolgáltató Kft.</t>
  </si>
  <si>
    <t>Dombóvár Város Önkormányzatának kezelésében lévő úthálózat, buszöblök és a parkolók kiszolgáló útjainak gépi síkosság-mentesítési és hóeltakarítási munkálatainak ellátása</t>
  </si>
  <si>
    <t>Kapos-Menti Területi- és Vidékfejlesztési Társulás</t>
  </si>
  <si>
    <t>Főépítészi feladatok ellátása</t>
  </si>
  <si>
    <t>tagdíj</t>
  </si>
  <si>
    <t>Karádi-Kontroll Kft</t>
  </si>
  <si>
    <t>Tűzvédelmi feladatok elvégzése</t>
  </si>
  <si>
    <t>Klambauer Zoltán e.v.</t>
  </si>
  <si>
    <t>Bérleti díj- Dombóvár, Fő u. 47. sz. alatt lévő 28 m2 helyiség</t>
  </si>
  <si>
    <t>Magyar Közút Nonprofit Zrt.</t>
  </si>
  <si>
    <t>Országos közúthálózaton lévő forgalomirányító jelzőberendezések üzemeltetési költségeinek megosztása</t>
  </si>
  <si>
    <t>Magyar Posta</t>
  </si>
  <si>
    <t>Kihelyezett postai szolgáltatás- 7200 Dombóvár, Fő u. 47.</t>
  </si>
  <si>
    <t>uszoda tűzjelző,( telefon)</t>
  </si>
  <si>
    <t>MÁV Zrt.</t>
  </si>
  <si>
    <t>bérleti díj, ingatlankezelési díj, közüzemi díjak-Földvár u. 35. (1889/21 hrsz., burkolatlan terület)</t>
  </si>
  <si>
    <t>Mecsek RTV Kft.</t>
  </si>
  <si>
    <t>Televíziós műsorgyártás</t>
  </si>
  <si>
    <t>MIKLÓS AUTÓ Kereskedelmi kft.</t>
  </si>
  <si>
    <t>Tárolási díj együttműködési megállapodás alapján</t>
  </si>
  <si>
    <t>Mikrolift Kft</t>
  </si>
  <si>
    <t>Hóvirág u. 1. HO felvonó karbantartása</t>
  </si>
  <si>
    <t>MMSZ Esterházy Miklós Technikum</t>
  </si>
  <si>
    <t>Mobil Adat Kft.</t>
  </si>
  <si>
    <t>kiskassza díjcsomag-uszoda</t>
  </si>
  <si>
    <t>Hulladékszállítás-városi kukák ürítése, Hóvirág u. házoirvosi rendelő, Baltonfenyves, hulladékudvar…</t>
  </si>
  <si>
    <t>Multi Alarm Zrt.</t>
  </si>
  <si>
    <t>Riasztó távfelügyelet értesítéssel- Szabadság u. 2. Orvosi rendelő</t>
  </si>
  <si>
    <t>térfigyelő kamerarendszer és térfigyelő központ féléves ciklusonkénti karbantartása és hibajavítása</t>
  </si>
  <si>
    <t>Nemcsényi Gábor e.v.</t>
  </si>
  <si>
    <t>webdesign, weblap tervezése, weblap karbantartása</t>
  </si>
  <si>
    <t>Nervo-karp Bt.</t>
  </si>
  <si>
    <t>Közegészségügyi járványügyi szaktanácsadás</t>
  </si>
  <si>
    <t>Népköztársaság u. 23.- 25.- 27.- 29. Társasház</t>
  </si>
  <si>
    <t>közös költség Pannónia u. 27. üzlet</t>
  </si>
  <si>
    <t>Népköztársaság u. 40. Társasház</t>
  </si>
  <si>
    <t>közös költség-Pannónia út 40. fsz/1. (raktárként használt üzlethelyiség)</t>
  </si>
  <si>
    <t>Őri Gábor e.v.</t>
  </si>
  <si>
    <t>rendezvényekhez kapcsolódó szolgáltatások: grafikai anyagok tervezése, fotódokumentáció készítése...</t>
  </si>
  <si>
    <t>Pécsi Környezetvédelmi Kft.</t>
  </si>
  <si>
    <t>Eü hulladék ártalmatlanítás (HO rendelők)</t>
  </si>
  <si>
    <t>Periworld Kft.</t>
  </si>
  <si>
    <t>közvilágítási elemek karbantartása-"aktív"</t>
  </si>
  <si>
    <t>Reality - Property Kft.</t>
  </si>
  <si>
    <t>Szent Orsolya Rendi Bencés Általános Iskola, Alapfokú Művészeti Iskola és Kollégium</t>
  </si>
  <si>
    <t>Tamási Tankerületi Központ</t>
  </si>
  <si>
    <t>diák helyi-járatos bérlet-települési támogatás (Illyés Gyula Gimnázium,Móra F., József Attila Ált. Iskola., Belvárosi Ált. Iskola)</t>
  </si>
  <si>
    <t>Tanácsköztársaság tér 7-9. társasház</t>
  </si>
  <si>
    <t>közös költség-Platán tér 9. fsz. 3. (bérlakás)</t>
  </si>
  <si>
    <t>TANK-SZER Kft</t>
  </si>
  <si>
    <t>üzemanyag-Szuhay SC (SSE-546, traktorok)</t>
  </si>
  <si>
    <t>"Tarai" Orvosi, Ápolási és Kereskedelmi Bt.</t>
  </si>
  <si>
    <t>üzemorvosi ellátás</t>
  </si>
  <si>
    <t>Tarr KFT.</t>
  </si>
  <si>
    <t>Internet előfizetési díj-Szuhay Sportcentrum, Hunyadi tér 23., wifi4eu…</t>
  </si>
  <si>
    <t>Tage Kft.</t>
  </si>
  <si>
    <t xml:space="preserve"> Dombóvár Város közterület-gondozási munkálatok 2025-2026. évben.</t>
  </si>
  <si>
    <t>Tárnok-Trans Kft.</t>
  </si>
  <si>
    <t>Helyi személyszállítási közszolgáltatás ellátása</t>
  </si>
  <si>
    <t>Társasház Hunyadi tér 30-32.</t>
  </si>
  <si>
    <t>közös költség-Hunyadi tér 30-32. (6 üzlethelyiség)</t>
  </si>
  <si>
    <t>Társasház Hunyadi tér 34 A/B.</t>
  </si>
  <si>
    <t>közös költség-Hunyadi tér 34. (üzlet)</t>
  </si>
  <si>
    <t>Társasház Hunyadi tér 37-41. Népköztársaság 52-56.</t>
  </si>
  <si>
    <t>Pannónia u. 56. rendelő közös ktg.-fel.ellátási szerz. alap.-2021. közös költség-Pannónia u. 54., Pannónia u. 56. (bérlakások)</t>
  </si>
  <si>
    <t>Társasház Kaposszekcső, Liget ltp. 5.</t>
  </si>
  <si>
    <t>közös költség-Liget ltp. 5./A, B, C lépcsőházak (bérlakások)</t>
  </si>
  <si>
    <t>Tettye Forrásház Zrt.</t>
  </si>
  <si>
    <t>fürdővíz laborvizsgálata-uszoda</t>
  </si>
  <si>
    <t>Tolna Megyei Szakképzési Centrum</t>
  </si>
  <si>
    <t>ZNET Telekom Zrt.</t>
  </si>
  <si>
    <t>AirBusiness 10/10 internet, kamerarendszer karbantartása, üzem.-Víztorony</t>
  </si>
  <si>
    <t>3. Több évre kihatással járó kötelezettségvállalások 2025-2026. évi kifizetései (Dombóvár Város Önkormányzata)</t>
  </si>
  <si>
    <t>2.2.1.2. Tulajdonjog, illetve haszonélvezeti jog alapján a kedvezmény 2.155 adózót, a mentesség 851 adózót érintett az előző évben.</t>
  </si>
  <si>
    <r>
      <t>2.2.2.</t>
    </r>
    <r>
      <rPr>
        <b/>
        <sz val="10"/>
        <rFont val="Arial"/>
        <family val="2"/>
        <charset val="238"/>
      </rPr>
      <t xml:space="preserve"> Idegenforgalmi adónál:</t>
    </r>
    <r>
      <rPr>
        <sz val="10"/>
        <rFont val="Arial"/>
        <family val="2"/>
        <charset val="238"/>
      </rPr>
      <t xml:space="preserve"> Nem kell az idegenforgalmi adót megfizetni a magánszemélynek a kereskedelemről szóló 2005. évi CLXIV. törvény 2. §. 39. pontjában meghatározott magánszálláshelyen eltöltött vendégéjszakák után.</t>
    </r>
  </si>
  <si>
    <t>15. Önkormányzat általános kiadásai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</si>
</sst>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Ft&quot;_-;\-* #,##0.00\ &quot;Ft&quot;_-;_-* &quot;-&quot;??\ &quot;Ft&quot;_-;_-@_-"/>
    <numFmt numFmtId="43" formatCode="_-* #,##0.00_-;\-* #,##0.00_-;_-* &quot;-&quot;??_-;_-@_-"/>
    <numFmt numFmtId="164" formatCode="_-* #,##0\ &quot;Ft&quot;_-;\-* #,##0\ &quot;Ft&quot;_-;_-* &quot;-&quot;??\ &quot;Ft&quot;_-;_-@_-"/>
    <numFmt numFmtId="165" formatCode="_-* #,##0_-;\-* #,##0_-;_-* &quot;-&quot;??_-;_-@_-"/>
    <numFmt numFmtId="166" formatCode="0.0%"/>
    <numFmt numFmtId="167" formatCode="0.0"/>
    <numFmt numFmtId="168" formatCode="#,##0.0000"/>
    <numFmt numFmtId="169" formatCode="_-* #,##0\ _F_t_-;\-* #,##0\ _F_t_-;_-* &quot;-&quot;\ _F_t_-;_-@_-"/>
    <numFmt numFmtId="170" formatCode="#,##0_ ;\-#,##0\ "/>
  </numFmts>
  <fonts count="8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CE"/>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3"/>
      <name val="Times New Roman"/>
      <family val="1"/>
      <charset val="238"/>
    </font>
    <font>
      <i/>
      <sz val="13"/>
      <name val="Times New Roman"/>
      <family val="1"/>
      <charset val="238"/>
    </font>
    <font>
      <b/>
      <i/>
      <sz val="13"/>
      <name val="Times New Roman"/>
      <family val="1"/>
      <charset val="238"/>
    </font>
    <font>
      <sz val="10"/>
      <name val="Times New Roman"/>
      <family val="1"/>
      <charset val="238"/>
    </font>
    <font>
      <sz val="10"/>
      <name val="Arial CE"/>
      <family val="2"/>
      <charset val="238"/>
    </font>
    <font>
      <i/>
      <sz val="10"/>
      <name val="Arial"/>
      <family val="2"/>
      <charset val="238"/>
    </font>
    <font>
      <sz val="11"/>
      <name val="Times New Roman"/>
      <family val="1"/>
      <charset val="238"/>
    </font>
    <font>
      <i/>
      <sz val="11"/>
      <name val="Times New Roman"/>
      <family val="1"/>
      <charset val="238"/>
    </font>
    <font>
      <b/>
      <sz val="11"/>
      <name val="Times New Roman"/>
      <family val="1"/>
      <charset val="238"/>
    </font>
    <font>
      <b/>
      <i/>
      <sz val="11"/>
      <name val="Times New Roman"/>
      <family val="1"/>
      <charset val="238"/>
    </font>
    <font>
      <b/>
      <sz val="11"/>
      <name val="Arial CE"/>
      <charset val="238"/>
    </font>
    <font>
      <sz val="10"/>
      <name val="Arial"/>
      <family val="2"/>
      <charset val="238"/>
    </font>
    <font>
      <u/>
      <sz val="10"/>
      <color theme="10"/>
      <name val="Arial"/>
      <family val="2"/>
      <charset val="238"/>
    </font>
    <font>
      <sz val="11"/>
      <color theme="1"/>
      <name val="Times New Roman"/>
      <family val="1"/>
      <charset val="238"/>
    </font>
    <font>
      <sz val="8"/>
      <name val="Arial"/>
      <family val="2"/>
      <charset val="238"/>
    </font>
    <font>
      <sz val="10"/>
      <color rgb="FFFF0000"/>
      <name val="Arial"/>
      <family val="2"/>
      <charset val="238"/>
    </font>
    <font>
      <i/>
      <sz val="10"/>
      <name val="Times New Roman"/>
      <family val="1"/>
      <charset val="238"/>
    </font>
    <font>
      <b/>
      <sz val="10"/>
      <name val="Times New Roman"/>
      <family val="1"/>
      <charset val="238"/>
    </font>
    <font>
      <b/>
      <i/>
      <sz val="10"/>
      <name val="Times New Roman"/>
      <family val="1"/>
      <charset val="238"/>
    </font>
    <font>
      <sz val="11"/>
      <color rgb="FFFF0000"/>
      <name val="Times New Roman"/>
      <family val="1"/>
      <charset val="238"/>
    </font>
    <font>
      <b/>
      <i/>
      <sz val="10"/>
      <name val="Arial"/>
      <family val="2"/>
      <charset val="238"/>
    </font>
    <font>
      <sz val="10"/>
      <name val="Arial"/>
      <family val="2"/>
      <charset val="238"/>
    </font>
    <font>
      <sz val="10"/>
      <name val="Arial"/>
      <family val="2"/>
      <charset val="238"/>
    </font>
    <font>
      <i/>
      <sz val="9"/>
      <name val="Times New Roman"/>
      <family val="1"/>
      <charset val="238"/>
    </font>
    <font>
      <b/>
      <sz val="12"/>
      <name val="Times New Roman"/>
      <family val="1"/>
      <charset val="238"/>
    </font>
    <font>
      <b/>
      <sz val="10"/>
      <name val="Arial"/>
      <family val="2"/>
      <charset val="238"/>
    </font>
    <font>
      <sz val="12"/>
      <name val="Times New Roman"/>
      <family val="1"/>
      <charset val="238"/>
    </font>
    <font>
      <b/>
      <sz val="15"/>
      <name val="Times New Roman"/>
      <family val="1"/>
      <charset val="238"/>
    </font>
    <font>
      <b/>
      <sz val="9"/>
      <name val="Times New Roman"/>
      <family val="1"/>
      <charset val="238"/>
    </font>
    <font>
      <sz val="9"/>
      <name val="Times New Roman"/>
      <family val="1"/>
      <charset val="238"/>
    </font>
    <font>
      <b/>
      <i/>
      <sz val="9"/>
      <name val="Times New Roman"/>
      <family val="1"/>
      <charset val="238"/>
    </font>
    <font>
      <b/>
      <i/>
      <sz val="11"/>
      <color rgb="FF000000"/>
      <name val="Times New Roman"/>
      <family val="1"/>
      <charset val="238"/>
    </font>
    <font>
      <sz val="10"/>
      <color indexed="10"/>
      <name val="Arial"/>
      <family val="2"/>
      <charset val="238"/>
    </font>
    <font>
      <sz val="12"/>
      <name val="Arial"/>
      <family val="2"/>
      <charset val="238"/>
    </font>
    <font>
      <b/>
      <sz val="13"/>
      <name val="Times New Roman"/>
      <family val="1"/>
      <charset val="238"/>
    </font>
    <font>
      <sz val="10"/>
      <name val="Times New Roman CE"/>
      <family val="1"/>
      <charset val="238"/>
    </font>
    <font>
      <b/>
      <sz val="10"/>
      <name val="Times New Roman CE"/>
      <family val="1"/>
      <charset val="238"/>
    </font>
    <font>
      <b/>
      <sz val="10"/>
      <name val="Times New Roman CE"/>
      <charset val="238"/>
    </font>
    <font>
      <sz val="10"/>
      <name val="Times New Roman CE"/>
      <charset val="238"/>
    </font>
    <font>
      <sz val="11"/>
      <name val="Times New Roman CE"/>
      <family val="1"/>
      <charset val="238"/>
    </font>
    <font>
      <b/>
      <sz val="11"/>
      <name val="Times New Roman CE"/>
      <family val="1"/>
      <charset val="238"/>
    </font>
    <font>
      <sz val="11"/>
      <name val="Times New Roman CE"/>
      <charset val="238"/>
    </font>
    <font>
      <i/>
      <sz val="11"/>
      <name val="Times New Roman CE"/>
      <family val="1"/>
      <charset val="238"/>
    </font>
    <font>
      <b/>
      <sz val="14"/>
      <name val="Times New Roman CE"/>
      <family val="1"/>
      <charset val="238"/>
    </font>
    <font>
      <sz val="14"/>
      <name val="Times New Roman CE"/>
      <family val="1"/>
      <charset val="238"/>
    </font>
    <font>
      <i/>
      <sz val="9"/>
      <name val="Times New Roman CE"/>
      <charset val="238"/>
    </font>
    <font>
      <sz val="9"/>
      <name val="Times New Roman CE"/>
      <charset val="238"/>
    </font>
    <font>
      <sz val="10"/>
      <color theme="0"/>
      <name val="Times New Roman"/>
      <family val="1"/>
      <charset val="238"/>
    </font>
    <font>
      <sz val="10"/>
      <color theme="1"/>
      <name val="Times New Roman"/>
      <family val="1"/>
      <charset val="238"/>
    </font>
    <font>
      <sz val="10"/>
      <color rgb="FF333333"/>
      <name val="Times New Roman"/>
      <family val="1"/>
      <charset val="238"/>
    </font>
    <font>
      <sz val="10"/>
      <color theme="0"/>
      <name val="Arial"/>
      <family val="2"/>
      <charset val="238"/>
    </font>
    <font>
      <sz val="10"/>
      <color rgb="FFFF0000"/>
      <name val="Times New Roman"/>
      <family val="1"/>
      <charset val="238"/>
    </font>
    <font>
      <b/>
      <i/>
      <sz val="10"/>
      <color rgb="FFFF0000"/>
      <name val="Times New Roman"/>
      <family val="1"/>
      <charset val="23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theme="0"/>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diagonal/>
    </border>
    <border>
      <left/>
      <right/>
      <top style="thin">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style="medium">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5">
    <xf numFmtId="0" fontId="0" fillId="0" borderId="0"/>
    <xf numFmtId="0" fontId="13" fillId="2" borderId="0" applyNumberFormat="0" applyBorder="0" applyAlignment="0" applyProtection="0"/>
    <xf numFmtId="0" fontId="10" fillId="2" borderId="0" applyNumberFormat="0" applyBorder="0" applyAlignment="0" applyProtection="0"/>
    <xf numFmtId="0" fontId="13" fillId="3" borderId="0" applyNumberFormat="0" applyBorder="0" applyAlignment="0" applyProtection="0"/>
    <xf numFmtId="0" fontId="10" fillId="3" borderId="0" applyNumberFormat="0" applyBorder="0" applyAlignment="0" applyProtection="0"/>
    <xf numFmtId="0" fontId="13" fillId="4" borderId="0" applyNumberFormat="0" applyBorder="0" applyAlignment="0" applyProtection="0"/>
    <xf numFmtId="0" fontId="10" fillId="4" borderId="0" applyNumberFormat="0" applyBorder="0" applyAlignment="0" applyProtection="0"/>
    <xf numFmtId="0" fontId="13" fillId="5" borderId="0" applyNumberFormat="0" applyBorder="0" applyAlignment="0" applyProtection="0"/>
    <xf numFmtId="0" fontId="10" fillId="5" borderId="0" applyNumberFormat="0" applyBorder="0" applyAlignment="0" applyProtection="0"/>
    <xf numFmtId="0" fontId="13" fillId="6" borderId="0" applyNumberFormat="0" applyBorder="0" applyAlignment="0" applyProtection="0"/>
    <xf numFmtId="0" fontId="10" fillId="6" borderId="0" applyNumberFormat="0" applyBorder="0" applyAlignment="0" applyProtection="0"/>
    <xf numFmtId="0" fontId="13" fillId="7" borderId="0" applyNumberFormat="0" applyBorder="0" applyAlignment="0" applyProtection="0"/>
    <xf numFmtId="0" fontId="10" fillId="7" borderId="0" applyNumberFormat="0" applyBorder="0" applyAlignment="0" applyProtection="0"/>
    <xf numFmtId="0" fontId="13" fillId="8" borderId="0" applyNumberFormat="0" applyBorder="0" applyAlignment="0" applyProtection="0"/>
    <xf numFmtId="0" fontId="10" fillId="8" borderId="0" applyNumberFormat="0" applyBorder="0" applyAlignment="0" applyProtection="0"/>
    <xf numFmtId="0" fontId="13" fillId="9" borderId="0" applyNumberFormat="0" applyBorder="0" applyAlignment="0" applyProtection="0"/>
    <xf numFmtId="0" fontId="10" fillId="9" borderId="0" applyNumberFormat="0" applyBorder="0" applyAlignment="0" applyProtection="0"/>
    <xf numFmtId="0" fontId="13" fillId="10" borderId="0" applyNumberFormat="0" applyBorder="0" applyAlignment="0" applyProtection="0"/>
    <xf numFmtId="0" fontId="10" fillId="10" borderId="0" applyNumberFormat="0" applyBorder="0" applyAlignment="0" applyProtection="0"/>
    <xf numFmtId="0" fontId="13" fillId="5" borderId="0" applyNumberFormat="0" applyBorder="0" applyAlignment="0" applyProtection="0"/>
    <xf numFmtId="0" fontId="10" fillId="5" borderId="0" applyNumberFormat="0" applyBorder="0" applyAlignment="0" applyProtection="0"/>
    <xf numFmtId="0" fontId="13" fillId="8" borderId="0" applyNumberFormat="0" applyBorder="0" applyAlignment="0" applyProtection="0"/>
    <xf numFmtId="0" fontId="10" fillId="8" borderId="0" applyNumberFormat="0" applyBorder="0" applyAlignment="0" applyProtection="0"/>
    <xf numFmtId="0" fontId="13" fillId="11" borderId="0" applyNumberFormat="0" applyBorder="0" applyAlignment="0" applyProtection="0"/>
    <xf numFmtId="0" fontId="10"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7" borderId="1" applyNumberFormat="0" applyAlignment="0" applyProtection="0"/>
    <xf numFmtId="0" fontId="16" fillId="0" borderId="0" applyNumberFormat="0" applyFill="0" applyBorder="0" applyAlignment="0" applyProtection="0"/>
    <xf numFmtId="0" fontId="17" fillId="0" borderId="2"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0" applyNumberFormat="0" applyFill="0" applyBorder="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6" applyNumberFormat="0" applyFill="0" applyAlignment="0" applyProtection="0"/>
    <xf numFmtId="0" fontId="12" fillId="17" borderId="7" applyNumberFormat="0" applyFont="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21" borderId="0" applyNumberFormat="0" applyBorder="0" applyAlignment="0" applyProtection="0"/>
    <xf numFmtId="0" fontId="23" fillId="4" borderId="0" applyNumberFormat="0" applyBorder="0" applyAlignment="0" applyProtection="0"/>
    <xf numFmtId="0" fontId="24" fillId="22" borderId="8" applyNumberFormat="0" applyAlignment="0" applyProtection="0"/>
    <xf numFmtId="0" fontId="25" fillId="0" borderId="0" applyNumberFormat="0" applyFill="0" applyBorder="0" applyAlignment="0" applyProtection="0"/>
    <xf numFmtId="0" fontId="41" fillId="0" borderId="0"/>
    <xf numFmtId="0" fontId="11" fillId="0" borderId="0"/>
    <xf numFmtId="0" fontId="11" fillId="0" borderId="0"/>
    <xf numFmtId="0" fontId="12" fillId="0" borderId="0" applyBorder="0"/>
    <xf numFmtId="0" fontId="34" fillId="0" borderId="0"/>
    <xf numFmtId="0" fontId="26" fillId="0" borderId="9" applyNumberFormat="0" applyFill="0" applyAlignment="0" applyProtection="0"/>
    <xf numFmtId="0" fontId="27" fillId="3" borderId="0" applyNumberFormat="0" applyBorder="0" applyAlignment="0" applyProtection="0"/>
    <xf numFmtId="0" fontId="28" fillId="23" borderId="0" applyNumberFormat="0" applyBorder="0" applyAlignment="0" applyProtection="0"/>
    <xf numFmtId="0" fontId="29" fillId="22" borderId="1" applyNumberFormat="0" applyAlignment="0" applyProtection="0"/>
    <xf numFmtId="9" fontId="11" fillId="0" borderId="0" applyFont="0" applyFill="0" applyBorder="0" applyAlignment="0" applyProtection="0"/>
    <xf numFmtId="0" fontId="9" fillId="0" borderId="0"/>
    <xf numFmtId="44" fontId="11" fillId="0" borderId="0" applyFont="0" applyFill="0" applyBorder="0" applyAlignment="0" applyProtection="0"/>
    <xf numFmtId="43" fontId="8" fillId="0" borderId="0" applyFont="0" applyFill="0" applyBorder="0" applyAlignment="0" applyProtection="0"/>
    <xf numFmtId="0" fontId="7" fillId="0" borderId="0"/>
    <xf numFmtId="44" fontId="11" fillId="0" borderId="0" applyFont="0" applyFill="0" applyBorder="0" applyAlignment="0" applyProtection="0"/>
    <xf numFmtId="0" fontId="42" fillId="0" borderId="0" applyNumberFormat="0" applyFill="0" applyBorder="0" applyAlignment="0" applyProtection="0"/>
    <xf numFmtId="0" fontId="6" fillId="0" borderId="0"/>
    <xf numFmtId="43" fontId="5"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0" fontId="2" fillId="0" borderId="0"/>
    <xf numFmtId="44" fontId="51" fillId="0" borderId="0" applyFont="0" applyFill="0" applyBorder="0" applyAlignment="0" applyProtection="0"/>
    <xf numFmtId="43" fontId="52" fillId="0" borderId="0" applyFont="0" applyFill="0" applyBorder="0" applyAlignment="0" applyProtection="0"/>
    <xf numFmtId="0" fontId="34" fillId="0" borderId="0"/>
    <xf numFmtId="0" fontId="12" fillId="0" borderId="0"/>
    <xf numFmtId="0" fontId="12" fillId="0" borderId="0" applyBorder="0"/>
    <xf numFmtId="0" fontId="12" fillId="0" borderId="0" applyBorder="0"/>
    <xf numFmtId="0" fontId="68" fillId="0" borderId="0"/>
    <xf numFmtId="0" fontId="12" fillId="0" borderId="0"/>
    <xf numFmtId="0" fontId="12" fillId="0" borderId="0"/>
    <xf numFmtId="0" fontId="68" fillId="0" borderId="0"/>
    <xf numFmtId="0" fontId="1" fillId="0" borderId="0"/>
  </cellStyleXfs>
  <cellXfs count="642">
    <xf numFmtId="0" fontId="0" fillId="0" borderId="0" xfId="0"/>
    <xf numFmtId="0" fontId="11" fillId="0" borderId="0" xfId="51"/>
    <xf numFmtId="0" fontId="36" fillId="0" borderId="0" xfId="53" applyFont="1" applyBorder="1" applyAlignment="1">
      <alignment horizontal="right"/>
    </xf>
    <xf numFmtId="0" fontId="37" fillId="0" borderId="0" xfId="53" applyFont="1" applyBorder="1" applyAlignment="1">
      <alignment horizontal="right"/>
    </xf>
    <xf numFmtId="0" fontId="30" fillId="0" borderId="0" xfId="53" applyFont="1" applyBorder="1"/>
    <xf numFmtId="0" fontId="36" fillId="0" borderId="0" xfId="53" applyFont="1" applyBorder="1"/>
    <xf numFmtId="0" fontId="36" fillId="0" borderId="21" xfId="53" applyFont="1" applyBorder="1"/>
    <xf numFmtId="3" fontId="36" fillId="0" borderId="28" xfId="53" applyNumberFormat="1" applyFont="1" applyBorder="1" applyAlignment="1">
      <alignment horizontal="center" wrapText="1"/>
    </xf>
    <xf numFmtId="0" fontId="36" fillId="0" borderId="28" xfId="53" applyFont="1" applyBorder="1" applyAlignment="1">
      <alignment horizontal="center" wrapText="1"/>
    </xf>
    <xf numFmtId="0" fontId="36" fillId="0" borderId="18" xfId="53" applyFont="1" applyBorder="1"/>
    <xf numFmtId="0" fontId="36" fillId="0" borderId="20" xfId="53" applyFont="1" applyBorder="1"/>
    <xf numFmtId="3" fontId="36" fillId="0" borderId="10" xfId="53" applyNumberFormat="1" applyFont="1" applyBorder="1"/>
    <xf numFmtId="0" fontId="38" fillId="0" borderId="18" xfId="53" applyFont="1" applyBorder="1"/>
    <xf numFmtId="0" fontId="38" fillId="0" borderId="20" xfId="53" applyFont="1" applyBorder="1" applyAlignment="1">
      <alignment wrapText="1"/>
    </xf>
    <xf numFmtId="3" fontId="38" fillId="0" borderId="29" xfId="53" applyNumberFormat="1" applyFont="1" applyBorder="1"/>
    <xf numFmtId="3" fontId="38" fillId="0" borderId="10" xfId="53" applyNumberFormat="1" applyFont="1" applyBorder="1"/>
    <xf numFmtId="3" fontId="36" fillId="0" borderId="29" xfId="53" applyNumberFormat="1" applyFont="1" applyBorder="1"/>
    <xf numFmtId="0" fontId="38" fillId="0" borderId="29" xfId="53" applyFont="1" applyBorder="1"/>
    <xf numFmtId="3" fontId="37" fillId="0" borderId="29" xfId="53" applyNumberFormat="1" applyFont="1" applyBorder="1"/>
    <xf numFmtId="3" fontId="37" fillId="0" borderId="10" xfId="53" applyNumberFormat="1" applyFont="1" applyBorder="1"/>
    <xf numFmtId="0" fontId="36" fillId="0" borderId="33" xfId="53" applyFont="1" applyBorder="1" applyAlignment="1">
      <alignment horizontal="center"/>
    </xf>
    <xf numFmtId="3" fontId="36" fillId="0" borderId="29" xfId="53" applyNumberFormat="1" applyFont="1" applyBorder="1" applyAlignment="1">
      <alignment wrapText="1"/>
    </xf>
    <xf numFmtId="3" fontId="36" fillId="0" borderId="10" xfId="53" applyNumberFormat="1" applyFont="1" applyBorder="1" applyAlignment="1">
      <alignment wrapText="1"/>
    </xf>
    <xf numFmtId="0" fontId="11" fillId="0" borderId="0" xfId="0" applyFont="1"/>
    <xf numFmtId="3" fontId="39" fillId="0" borderId="10" xfId="53" applyNumberFormat="1" applyFont="1" applyBorder="1"/>
    <xf numFmtId="3" fontId="36" fillId="0" borderId="33" xfId="53" applyNumberFormat="1" applyFont="1" applyBorder="1" applyAlignment="1">
      <alignment wrapText="1"/>
    </xf>
    <xf numFmtId="3" fontId="37" fillId="0" borderId="33" xfId="53" applyNumberFormat="1" applyFont="1" applyBorder="1"/>
    <xf numFmtId="3" fontId="36" fillId="0" borderId="33" xfId="53" applyNumberFormat="1" applyFont="1" applyBorder="1"/>
    <xf numFmtId="0" fontId="36" fillId="0" borderId="29" xfId="53" applyFont="1" applyBorder="1" applyAlignment="1">
      <alignment wrapText="1"/>
    </xf>
    <xf numFmtId="3" fontId="30" fillId="0" borderId="29" xfId="53" applyNumberFormat="1" applyFont="1" applyBorder="1"/>
    <xf numFmtId="3" fontId="30" fillId="0" borderId="10" xfId="53" applyNumberFormat="1" applyFont="1" applyBorder="1"/>
    <xf numFmtId="3" fontId="30" fillId="0" borderId="33" xfId="53" applyNumberFormat="1" applyFont="1" applyBorder="1"/>
    <xf numFmtId="3" fontId="38" fillId="0" borderId="33" xfId="53" applyNumberFormat="1" applyFont="1" applyBorder="1"/>
    <xf numFmtId="3" fontId="39" fillId="0" borderId="29" xfId="53" applyNumberFormat="1" applyFont="1" applyBorder="1"/>
    <xf numFmtId="3" fontId="39" fillId="0" borderId="33" xfId="53" applyNumberFormat="1" applyFont="1" applyBorder="1"/>
    <xf numFmtId="3" fontId="38" fillId="0" borderId="31" xfId="53" applyNumberFormat="1" applyFont="1" applyBorder="1"/>
    <xf numFmtId="3" fontId="38" fillId="0" borderId="37" xfId="53" applyNumberFormat="1" applyFont="1" applyBorder="1"/>
    <xf numFmtId="0" fontId="36" fillId="0" borderId="40" xfId="53" applyFont="1" applyBorder="1"/>
    <xf numFmtId="0" fontId="36" fillId="0" borderId="10" xfId="53" applyFont="1" applyBorder="1"/>
    <xf numFmtId="3" fontId="38" fillId="0" borderId="14" xfId="53" applyNumberFormat="1" applyFont="1" applyBorder="1" applyAlignment="1">
      <alignment horizontal="center"/>
    </xf>
    <xf numFmtId="3" fontId="38" fillId="0" borderId="0" xfId="53" applyNumberFormat="1" applyFont="1" applyBorder="1" applyAlignment="1">
      <alignment horizontal="center"/>
    </xf>
    <xf numFmtId="3" fontId="38" fillId="0" borderId="15" xfId="53" applyNumberFormat="1" applyFont="1" applyBorder="1" applyAlignment="1">
      <alignment horizontal="center"/>
    </xf>
    <xf numFmtId="3" fontId="38" fillId="0" borderId="16" xfId="53" applyNumberFormat="1" applyFont="1" applyBorder="1" applyAlignment="1">
      <alignment horizontal="center"/>
    </xf>
    <xf numFmtId="1" fontId="38" fillId="0" borderId="26" xfId="53" applyNumberFormat="1" applyFont="1" applyBorder="1" applyAlignment="1">
      <alignment horizontal="center" vertical="center"/>
    </xf>
    <xf numFmtId="0" fontId="38" fillId="0" borderId="21" xfId="53" applyFont="1" applyBorder="1" applyAlignment="1">
      <alignment horizontal="center" vertical="center"/>
    </xf>
    <xf numFmtId="0" fontId="36" fillId="0" borderId="23" xfId="53" applyFont="1" applyBorder="1" applyAlignment="1">
      <alignment horizontal="center" vertical="center"/>
    </xf>
    <xf numFmtId="0" fontId="38" fillId="0" borderId="31" xfId="53" applyFont="1" applyBorder="1" applyAlignment="1">
      <alignment horizontal="center" vertical="center"/>
    </xf>
    <xf numFmtId="3" fontId="36" fillId="0" borderId="34" xfId="53" applyNumberFormat="1" applyFont="1" applyBorder="1" applyAlignment="1">
      <alignment horizontal="right"/>
    </xf>
    <xf numFmtId="0" fontId="36" fillId="0" borderId="35" xfId="53" applyFont="1" applyBorder="1" applyAlignment="1">
      <alignment horizontal="center" wrapText="1"/>
    </xf>
    <xf numFmtId="0" fontId="38" fillId="0" borderId="24" xfId="53" applyFont="1" applyBorder="1" applyAlignment="1">
      <alignment horizontal="center"/>
    </xf>
    <xf numFmtId="0" fontId="38" fillId="0" borderId="25" xfId="53" applyFont="1" applyBorder="1" applyAlignment="1">
      <alignment horizontal="center"/>
    </xf>
    <xf numFmtId="0" fontId="38" fillId="0" borderId="26" xfId="53" applyFont="1" applyBorder="1"/>
    <xf numFmtId="3" fontId="38" fillId="0" borderId="39" xfId="53" applyNumberFormat="1" applyFont="1" applyBorder="1"/>
    <xf numFmtId="3" fontId="38" fillId="0" borderId="12" xfId="53" applyNumberFormat="1" applyFont="1" applyBorder="1"/>
    <xf numFmtId="3" fontId="38" fillId="0" borderId="42" xfId="53" applyNumberFormat="1" applyFont="1" applyBorder="1"/>
    <xf numFmtId="0" fontId="38" fillId="0" borderId="18" xfId="53" applyFont="1" applyBorder="1" applyAlignment="1">
      <alignment horizontal="center"/>
    </xf>
    <xf numFmtId="0" fontId="38" fillId="0" borderId="19" xfId="53" applyFont="1" applyBorder="1" applyAlignment="1">
      <alignment horizontal="center"/>
    </xf>
    <xf numFmtId="0" fontId="38" fillId="0" borderId="33" xfId="53" applyFont="1" applyBorder="1" applyAlignment="1">
      <alignment horizontal="center"/>
    </xf>
    <xf numFmtId="0" fontId="36" fillId="0" borderId="32" xfId="53" applyFont="1" applyBorder="1" applyAlignment="1">
      <alignment horizontal="center"/>
    </xf>
    <xf numFmtId="0" fontId="36" fillId="0" borderId="29" xfId="53" applyFont="1" applyBorder="1"/>
    <xf numFmtId="0" fontId="36" fillId="0" borderId="18" xfId="53" applyFont="1" applyBorder="1" applyAlignment="1">
      <alignment horizontal="center"/>
    </xf>
    <xf numFmtId="0" fontId="37" fillId="0" borderId="18" xfId="53" applyFont="1" applyBorder="1" applyAlignment="1">
      <alignment horizontal="center"/>
    </xf>
    <xf numFmtId="0" fontId="37" fillId="0" borderId="33" xfId="53" applyFont="1" applyBorder="1" applyAlignment="1">
      <alignment horizontal="center"/>
    </xf>
    <xf numFmtId="0" fontId="37" fillId="0" borderId="29" xfId="53" applyFont="1" applyBorder="1"/>
    <xf numFmtId="3" fontId="38" fillId="0" borderId="29" xfId="53" applyNumberFormat="1" applyFont="1" applyBorder="1" applyAlignment="1">
      <alignment horizontal="right"/>
    </xf>
    <xf numFmtId="3" fontId="38" fillId="0" borderId="10" xfId="53" applyNumberFormat="1" applyFont="1" applyBorder="1" applyAlignment="1">
      <alignment horizontal="right"/>
    </xf>
    <xf numFmtId="3" fontId="38" fillId="0" borderId="33" xfId="53" applyNumberFormat="1" applyFont="1" applyBorder="1" applyAlignment="1">
      <alignment horizontal="right"/>
    </xf>
    <xf numFmtId="0" fontId="35" fillId="0" borderId="0" xfId="0" applyFont="1"/>
    <xf numFmtId="0" fontId="36" fillId="0" borderId="32" xfId="53" applyFont="1" applyBorder="1"/>
    <xf numFmtId="0" fontId="39" fillId="0" borderId="29" xfId="53" applyFont="1" applyBorder="1"/>
    <xf numFmtId="0" fontId="36" fillId="0" borderId="13" xfId="53" applyFont="1" applyBorder="1"/>
    <xf numFmtId="0" fontId="36" fillId="0" borderId="18" xfId="53" applyFont="1" applyBorder="1" applyAlignment="1">
      <alignment horizontal="center" wrapText="1"/>
    </xf>
    <xf numFmtId="16" fontId="36" fillId="0" borderId="29" xfId="53" applyNumberFormat="1" applyFont="1" applyBorder="1" applyAlignment="1">
      <alignment wrapText="1"/>
    </xf>
    <xf numFmtId="0" fontId="39" fillId="0" borderId="33" xfId="53" applyFont="1" applyBorder="1" applyAlignment="1">
      <alignment horizontal="center"/>
    </xf>
    <xf numFmtId="0" fontId="49" fillId="0" borderId="18" xfId="53" applyFont="1" applyBorder="1" applyAlignment="1">
      <alignment horizontal="center"/>
    </xf>
    <xf numFmtId="0" fontId="49" fillId="0" borderId="33" xfId="53" applyFont="1" applyBorder="1" applyAlignment="1">
      <alignment horizontal="center"/>
    </xf>
    <xf numFmtId="0" fontId="45" fillId="0" borderId="0" xfId="0" applyFont="1"/>
    <xf numFmtId="0" fontId="36" fillId="0" borderId="33" xfId="53" applyFont="1" applyBorder="1" applyAlignment="1">
      <alignment horizontal="center" wrapText="1"/>
    </xf>
    <xf numFmtId="0" fontId="40" fillId="0" borderId="33" xfId="53" applyFont="1" applyBorder="1"/>
    <xf numFmtId="0" fontId="40" fillId="0" borderId="29" xfId="53" applyFont="1" applyBorder="1"/>
    <xf numFmtId="0" fontId="36" fillId="0" borderId="33" xfId="53" applyFont="1" applyBorder="1"/>
    <xf numFmtId="0" fontId="36" fillId="0" borderId="36" xfId="53" applyFont="1" applyBorder="1"/>
    <xf numFmtId="0" fontId="38" fillId="0" borderId="31" xfId="53" applyFont="1" applyBorder="1"/>
    <xf numFmtId="3" fontId="38" fillId="0" borderId="36" xfId="53" applyNumberFormat="1" applyFont="1" applyBorder="1"/>
    <xf numFmtId="0" fontId="36" fillId="0" borderId="41" xfId="53" applyFont="1" applyBorder="1"/>
    <xf numFmtId="3" fontId="36" fillId="0" borderId="0" xfId="53" applyNumberFormat="1" applyFont="1" applyBorder="1"/>
    <xf numFmtId="3" fontId="0" fillId="0" borderId="0" xfId="0" applyNumberFormat="1"/>
    <xf numFmtId="164" fontId="0" fillId="0" borderId="0" xfId="74" applyNumberFormat="1" applyFont="1"/>
    <xf numFmtId="165" fontId="11" fillId="0" borderId="0" xfId="75" applyNumberFormat="1" applyFont="1"/>
    <xf numFmtId="165" fontId="33" fillId="0" borderId="0" xfId="75" applyNumberFormat="1" applyFont="1" applyBorder="1" applyAlignment="1">
      <alignment horizontal="right"/>
    </xf>
    <xf numFmtId="0" fontId="37" fillId="0" borderId="0" xfId="53" applyFont="1" applyBorder="1"/>
    <xf numFmtId="165" fontId="46" fillId="0" borderId="0" xfId="75" applyNumberFormat="1" applyFont="1" applyBorder="1"/>
    <xf numFmtId="165" fontId="46" fillId="0" borderId="0" xfId="75" applyNumberFormat="1" applyFont="1" applyBorder="1" applyAlignment="1">
      <alignment horizontal="right"/>
    </xf>
    <xf numFmtId="0" fontId="33" fillId="0" borderId="0" xfId="76" applyFont="1" applyAlignment="1">
      <alignment horizontal="center" vertical="center"/>
    </xf>
    <xf numFmtId="0" fontId="53" fillId="0" borderId="0" xfId="51" applyFont="1"/>
    <xf numFmtId="165" fontId="46" fillId="0" borderId="0" xfId="75" applyNumberFormat="1" applyFont="1"/>
    <xf numFmtId="0" fontId="48" fillId="0" borderId="0" xfId="76" applyFont="1" applyAlignment="1">
      <alignment horizontal="center"/>
    </xf>
    <xf numFmtId="0" fontId="48" fillId="0" borderId="0" xfId="76" applyFont="1"/>
    <xf numFmtId="165" fontId="33" fillId="0" borderId="0" xfId="75" applyNumberFormat="1" applyFont="1"/>
    <xf numFmtId="0" fontId="47" fillId="0" borderId="0" xfId="76" applyFont="1" applyAlignment="1">
      <alignment horizontal="center"/>
    </xf>
    <xf numFmtId="0" fontId="47" fillId="0" borderId="0" xfId="76" applyFont="1" applyAlignment="1">
      <alignment horizontal="center" vertical="center"/>
    </xf>
    <xf numFmtId="165" fontId="33" fillId="0" borderId="0" xfId="75" applyNumberFormat="1" applyFont="1" applyAlignment="1">
      <alignment horizontal="center"/>
    </xf>
    <xf numFmtId="165" fontId="46" fillId="0" borderId="0" xfId="75" applyNumberFormat="1" applyFont="1" applyAlignment="1">
      <alignment horizontal="right" vertical="center"/>
    </xf>
    <xf numFmtId="0" fontId="48" fillId="0" borderId="0" xfId="76" applyFont="1" applyAlignment="1">
      <alignment horizontal="center" vertical="center" wrapText="1"/>
    </xf>
    <xf numFmtId="0" fontId="48" fillId="0" borderId="0" xfId="76" applyFont="1" applyAlignment="1">
      <alignment horizontal="center" vertical="center"/>
    </xf>
    <xf numFmtId="165" fontId="48" fillId="0" borderId="0" xfId="75" applyNumberFormat="1" applyFont="1" applyAlignment="1">
      <alignment horizontal="center" vertical="center"/>
    </xf>
    <xf numFmtId="165" fontId="55" fillId="0" borderId="0" xfId="75" applyNumberFormat="1" applyFont="1"/>
    <xf numFmtId="165" fontId="55" fillId="0" borderId="0" xfId="75" applyNumberFormat="1" applyFont="1" applyAlignment="1">
      <alignment horizontal="center"/>
    </xf>
    <xf numFmtId="0" fontId="55" fillId="0" borderId="0" xfId="51" applyFont="1"/>
    <xf numFmtId="165" fontId="46" fillId="0" borderId="0" xfId="75" applyNumberFormat="1" applyFont="1" applyAlignment="1">
      <alignment horizontal="center" vertical="center"/>
    </xf>
    <xf numFmtId="0" fontId="33" fillId="0" borderId="0" xfId="76" applyFont="1" applyAlignment="1">
      <alignment horizontal="center" vertical="center" wrapText="1"/>
    </xf>
    <xf numFmtId="0" fontId="33" fillId="0" borderId="0" xfId="76" applyFont="1" applyAlignment="1">
      <alignment horizontal="left" vertical="center"/>
    </xf>
    <xf numFmtId="0" fontId="46" fillId="0" borderId="0" xfId="76" applyFont="1" applyAlignment="1">
      <alignment horizontal="center" vertical="center" wrapText="1"/>
    </xf>
    <xf numFmtId="0" fontId="46" fillId="0" borderId="0" xfId="76" applyFont="1" applyAlignment="1">
      <alignment horizontal="left"/>
    </xf>
    <xf numFmtId="0" fontId="33" fillId="0" borderId="0" xfId="76" applyFont="1" applyAlignment="1">
      <alignment horizontal="right"/>
    </xf>
    <xf numFmtId="49" fontId="33" fillId="0" borderId="0" xfId="76" applyNumberFormat="1" applyFont="1" applyAlignment="1">
      <alignment horizontal="right" vertical="center"/>
    </xf>
    <xf numFmtId="3" fontId="33" fillId="0" borderId="0" xfId="76" applyNumberFormat="1" applyFont="1"/>
    <xf numFmtId="0" fontId="47" fillId="0" borderId="44" xfId="76" applyFont="1" applyBorder="1" applyAlignment="1">
      <alignment horizontal="center" vertical="center"/>
    </xf>
    <xf numFmtId="0" fontId="48" fillId="0" borderId="44" xfId="76" applyFont="1" applyBorder="1" applyAlignment="1">
      <alignment horizontal="right"/>
    </xf>
    <xf numFmtId="0" fontId="48" fillId="0" borderId="44" xfId="76" applyFont="1" applyBorder="1" applyAlignment="1">
      <alignment horizontal="center" vertical="center"/>
    </xf>
    <xf numFmtId="3" fontId="48" fillId="0" borderId="44" xfId="76" applyNumberFormat="1" applyFont="1" applyBorder="1"/>
    <xf numFmtId="165" fontId="48" fillId="0" borderId="44" xfId="75" applyNumberFormat="1" applyFont="1" applyBorder="1"/>
    <xf numFmtId="165" fontId="47" fillId="0" borderId="11" xfId="75" applyNumberFormat="1" applyFont="1" applyBorder="1"/>
    <xf numFmtId="165" fontId="55" fillId="0" borderId="11" xfId="75" applyNumberFormat="1" applyFont="1" applyBorder="1"/>
    <xf numFmtId="0" fontId="48" fillId="0" borderId="0" xfId="76" applyFont="1" applyAlignment="1">
      <alignment horizontal="right"/>
    </xf>
    <xf numFmtId="3" fontId="48" fillId="0" borderId="0" xfId="76" applyNumberFormat="1" applyFont="1"/>
    <xf numFmtId="165" fontId="48" fillId="0" borderId="11" xfId="75" applyNumberFormat="1" applyFont="1" applyBorder="1"/>
    <xf numFmtId="0" fontId="33" fillId="0" borderId="0" xfId="51" applyFont="1"/>
    <xf numFmtId="0" fontId="46" fillId="0" borderId="0" xfId="76" applyFont="1" applyAlignment="1">
      <alignment horizontal="center" vertical="center"/>
    </xf>
    <xf numFmtId="0" fontId="47" fillId="0" borderId="11" xfId="76" applyFont="1" applyBorder="1" applyAlignment="1">
      <alignment horizontal="center" vertical="center"/>
    </xf>
    <xf numFmtId="0" fontId="48" fillId="0" borderId="11" xfId="76" applyFont="1" applyBorder="1" applyAlignment="1">
      <alignment horizontal="right"/>
    </xf>
    <xf numFmtId="0" fontId="48" fillId="0" borderId="11" xfId="76" applyFont="1" applyBorder="1" applyAlignment="1">
      <alignment horizontal="center" vertical="center"/>
    </xf>
    <xf numFmtId="3" fontId="48" fillId="0" borderId="11" xfId="76" applyNumberFormat="1" applyFont="1" applyBorder="1"/>
    <xf numFmtId="0" fontId="33" fillId="0" borderId="0" xfId="51" applyFont="1" applyAlignment="1">
      <alignment vertical="center"/>
    </xf>
    <xf numFmtId="0" fontId="56" fillId="0" borderId="0" xfId="76" applyFont="1" applyAlignment="1">
      <alignment horizontal="center" vertical="center"/>
    </xf>
    <xf numFmtId="0" fontId="54" fillId="0" borderId="0" xfId="76" applyFont="1" applyAlignment="1">
      <alignment horizontal="right"/>
    </xf>
    <xf numFmtId="3" fontId="54" fillId="0" borderId="0" xfId="76" applyNumberFormat="1" applyFont="1"/>
    <xf numFmtId="165" fontId="47" fillId="0" borderId="0" xfId="75" applyNumberFormat="1" applyFont="1"/>
    <xf numFmtId="0" fontId="33" fillId="0" borderId="0" xfId="76" applyFont="1"/>
    <xf numFmtId="3" fontId="47" fillId="0" borderId="0" xfId="76" applyNumberFormat="1" applyFont="1" applyAlignment="1">
      <alignment horizontal="center"/>
    </xf>
    <xf numFmtId="0" fontId="50" fillId="0" borderId="0" xfId="51" applyFont="1"/>
    <xf numFmtId="165" fontId="35" fillId="0" borderId="0" xfId="75" applyNumberFormat="1" applyFont="1"/>
    <xf numFmtId="0" fontId="46" fillId="0" borderId="0" xfId="51" applyFont="1" applyAlignment="1">
      <alignment horizontal="left"/>
    </xf>
    <xf numFmtId="49" fontId="33" fillId="0" borderId="0" xfId="76" applyNumberFormat="1" applyFont="1" applyAlignment="1">
      <alignment horizontal="right" vertical="center" wrapText="1"/>
    </xf>
    <xf numFmtId="0" fontId="46" fillId="0" borderId="11" xfId="76" applyFont="1" applyBorder="1" applyAlignment="1">
      <alignment horizontal="center" vertical="center"/>
    </xf>
    <xf numFmtId="0" fontId="46" fillId="0" borderId="11" xfId="51" applyFont="1" applyBorder="1" applyAlignment="1">
      <alignment horizontal="right"/>
    </xf>
    <xf numFmtId="49" fontId="46" fillId="0" borderId="11" xfId="76" applyNumberFormat="1" applyFont="1" applyBorder="1" applyAlignment="1">
      <alignment horizontal="right" vertical="center"/>
    </xf>
    <xf numFmtId="3" fontId="46" fillId="0" borderId="11" xfId="76" applyNumberFormat="1" applyFont="1" applyBorder="1"/>
    <xf numFmtId="165" fontId="46" fillId="0" borderId="11" xfId="75" applyNumberFormat="1" applyFont="1" applyBorder="1"/>
    <xf numFmtId="165" fontId="35" fillId="0" borderId="11" xfId="75" applyNumberFormat="1" applyFont="1" applyBorder="1"/>
    <xf numFmtId="0" fontId="35" fillId="0" borderId="0" xfId="51" applyFont="1"/>
    <xf numFmtId="0" fontId="48" fillId="0" borderId="0" xfId="51" applyFont="1" applyAlignment="1">
      <alignment horizontal="right"/>
    </xf>
    <xf numFmtId="49" fontId="48" fillId="0" borderId="0" xfId="76" applyNumberFormat="1" applyFont="1" applyAlignment="1">
      <alignment horizontal="right" vertical="center"/>
    </xf>
    <xf numFmtId="0" fontId="35" fillId="0" borderId="11" xfId="51" applyFont="1" applyBorder="1"/>
    <xf numFmtId="49" fontId="46" fillId="0" borderId="0" xfId="76" applyNumberFormat="1" applyFont="1" applyAlignment="1">
      <alignment horizontal="left" vertical="center"/>
    </xf>
    <xf numFmtId="3" fontId="46" fillId="0" borderId="0" xfId="76" applyNumberFormat="1" applyFont="1"/>
    <xf numFmtId="3" fontId="47" fillId="0" borderId="11" xfId="76" applyNumberFormat="1" applyFont="1" applyBorder="1"/>
    <xf numFmtId="165" fontId="50" fillId="0" borderId="0" xfId="75" applyNumberFormat="1" applyFont="1"/>
    <xf numFmtId="165" fontId="50" fillId="0" borderId="11" xfId="75" applyNumberFormat="1" applyFont="1" applyBorder="1"/>
    <xf numFmtId="165" fontId="35" fillId="0" borderId="0" xfId="75" applyNumberFormat="1" applyFont="1" applyBorder="1"/>
    <xf numFmtId="0" fontId="33" fillId="0" borderId="11" xfId="76" applyFont="1" applyBorder="1" applyAlignment="1">
      <alignment horizontal="center" vertical="center"/>
    </xf>
    <xf numFmtId="0" fontId="49" fillId="0" borderId="18" xfId="53" applyFont="1" applyBorder="1"/>
    <xf numFmtId="0" fontId="49" fillId="0" borderId="32" xfId="53" applyFont="1" applyBorder="1"/>
    <xf numFmtId="0" fontId="38" fillId="0" borderId="0" xfId="53" applyFont="1" applyBorder="1" applyAlignment="1">
      <alignment horizontal="center"/>
    </xf>
    <xf numFmtId="3" fontId="43" fillId="0" borderId="10" xfId="53" applyNumberFormat="1" applyFont="1" applyBorder="1"/>
    <xf numFmtId="3" fontId="43" fillId="0" borderId="33" xfId="53" applyNumberFormat="1" applyFont="1" applyBorder="1"/>
    <xf numFmtId="0" fontId="30" fillId="0" borderId="0" xfId="53" applyFont="1" applyBorder="1" applyAlignment="1">
      <alignment horizontal="right"/>
    </xf>
    <xf numFmtId="0" fontId="38" fillId="0" borderId="14" xfId="53" applyFont="1" applyBorder="1" applyAlignment="1">
      <alignment horizontal="center"/>
    </xf>
    <xf numFmtId="0" fontId="38" fillId="0" borderId="15" xfId="53" applyFont="1" applyBorder="1" applyAlignment="1">
      <alignment horizontal="center"/>
    </xf>
    <xf numFmtId="0" fontId="38" fillId="0" borderId="16" xfId="53" applyFont="1" applyBorder="1" applyAlignment="1">
      <alignment horizontal="center"/>
    </xf>
    <xf numFmtId="0" fontId="38" fillId="0" borderId="17" xfId="53" applyFont="1" applyBorder="1" applyAlignment="1">
      <alignment horizontal="center"/>
    </xf>
    <xf numFmtId="0" fontId="36" fillId="0" borderId="23" xfId="53" applyFont="1" applyBorder="1" applyAlignment="1">
      <alignment horizontal="right"/>
    </xf>
    <xf numFmtId="0" fontId="36" fillId="0" borderId="22" xfId="53" applyFont="1" applyBorder="1"/>
    <xf numFmtId="3" fontId="36" fillId="0" borderId="27" xfId="53" applyNumberFormat="1" applyFont="1" applyBorder="1" applyAlignment="1">
      <alignment horizontal="right"/>
    </xf>
    <xf numFmtId="0" fontId="36" fillId="0" borderId="43" xfId="53" applyFont="1" applyBorder="1" applyAlignment="1">
      <alignment horizontal="center" wrapText="1"/>
    </xf>
    <xf numFmtId="0" fontId="38" fillId="0" borderId="15" xfId="53" applyFont="1" applyBorder="1"/>
    <xf numFmtId="0" fontId="38" fillId="0" borderId="16" xfId="53" applyFont="1" applyBorder="1" applyAlignment="1">
      <alignment horizontal="right"/>
    </xf>
    <xf numFmtId="0" fontId="38" fillId="0" borderId="17" xfId="53" applyFont="1" applyBorder="1"/>
    <xf numFmtId="0" fontId="38" fillId="0" borderId="30" xfId="53" applyFont="1" applyBorder="1"/>
    <xf numFmtId="0" fontId="38" fillId="0" borderId="16" xfId="53" applyFont="1" applyBorder="1"/>
    <xf numFmtId="0" fontId="36" fillId="0" borderId="33" xfId="53" applyFont="1" applyBorder="1" applyAlignment="1">
      <alignment horizontal="right"/>
    </xf>
    <xf numFmtId="3" fontId="36" fillId="0" borderId="18" xfId="53" applyNumberFormat="1" applyFont="1" applyBorder="1"/>
    <xf numFmtId="3" fontId="36" fillId="0" borderId="19" xfId="53" applyNumberFormat="1" applyFont="1" applyBorder="1"/>
    <xf numFmtId="3" fontId="38" fillId="0" borderId="19" xfId="53" applyNumberFormat="1" applyFont="1" applyBorder="1"/>
    <xf numFmtId="0" fontId="36" fillId="0" borderId="20" xfId="53" applyFont="1" applyBorder="1" applyAlignment="1">
      <alignment wrapText="1"/>
    </xf>
    <xf numFmtId="0" fontId="38" fillId="0" borderId="20" xfId="53" applyFont="1" applyBorder="1"/>
    <xf numFmtId="0" fontId="38" fillId="0" borderId="33" xfId="53" applyFont="1" applyBorder="1" applyAlignment="1">
      <alignment horizontal="right"/>
    </xf>
    <xf numFmtId="0" fontId="37" fillId="0" borderId="33" xfId="53" applyFont="1" applyBorder="1" applyAlignment="1">
      <alignment horizontal="right"/>
    </xf>
    <xf numFmtId="0" fontId="37" fillId="0" borderId="20" xfId="53" applyFont="1" applyBorder="1" applyAlignment="1">
      <alignment wrapText="1"/>
    </xf>
    <xf numFmtId="3" fontId="37" fillId="0" borderId="19" xfId="53" applyNumberFormat="1" applyFont="1" applyBorder="1"/>
    <xf numFmtId="0" fontId="38" fillId="0" borderId="18" xfId="53" applyFont="1" applyBorder="1" applyAlignment="1">
      <alignment horizontal="right"/>
    </xf>
    <xf numFmtId="0" fontId="37" fillId="0" borderId="18" xfId="53" applyFont="1" applyBorder="1"/>
    <xf numFmtId="0" fontId="37" fillId="0" borderId="20" xfId="53" applyFont="1" applyBorder="1"/>
    <xf numFmtId="3" fontId="38" fillId="0" borderId="29" xfId="53" applyNumberFormat="1" applyFont="1" applyBorder="1" applyAlignment="1">
      <alignment wrapText="1"/>
    </xf>
    <xf numFmtId="3" fontId="38" fillId="0" borderId="10" xfId="53" applyNumberFormat="1" applyFont="1" applyBorder="1" applyAlignment="1">
      <alignment wrapText="1"/>
    </xf>
    <xf numFmtId="3" fontId="38" fillId="0" borderId="19" xfId="53" applyNumberFormat="1" applyFont="1" applyBorder="1" applyAlignment="1">
      <alignment wrapText="1"/>
    </xf>
    <xf numFmtId="3" fontId="36" fillId="0" borderId="19" xfId="53" applyNumberFormat="1" applyFont="1" applyBorder="1" applyAlignment="1">
      <alignment wrapText="1"/>
    </xf>
    <xf numFmtId="0" fontId="36" fillId="0" borderId="18" xfId="53" applyFont="1" applyBorder="1" applyAlignment="1">
      <alignment wrapText="1"/>
    </xf>
    <xf numFmtId="0" fontId="36" fillId="0" borderId="33" xfId="53" applyFont="1" applyBorder="1" applyAlignment="1">
      <alignment wrapText="1"/>
    </xf>
    <xf numFmtId="49" fontId="36" fillId="0" borderId="20" xfId="53" quotePrefix="1" applyNumberFormat="1" applyFont="1" applyBorder="1" applyAlignment="1">
      <alignment wrapText="1"/>
    </xf>
    <xf numFmtId="0" fontId="36" fillId="0" borderId="20" xfId="53" quotePrefix="1" applyFont="1" applyBorder="1" applyAlignment="1">
      <alignment wrapText="1"/>
    </xf>
    <xf numFmtId="0" fontId="39" fillId="0" borderId="20" xfId="53" applyFont="1" applyBorder="1" applyAlignment="1">
      <alignment wrapText="1"/>
    </xf>
    <xf numFmtId="3" fontId="39" fillId="0" borderId="29" xfId="53" applyNumberFormat="1" applyFont="1" applyBorder="1" applyAlignment="1">
      <alignment wrapText="1"/>
    </xf>
    <xf numFmtId="3" fontId="39" fillId="0" borderId="10" xfId="53" applyNumberFormat="1" applyFont="1" applyBorder="1" applyAlignment="1">
      <alignment wrapText="1"/>
    </xf>
    <xf numFmtId="3" fontId="39" fillId="0" borderId="19" xfId="53" applyNumberFormat="1" applyFont="1" applyBorder="1" applyAlignment="1">
      <alignment wrapText="1"/>
    </xf>
    <xf numFmtId="3" fontId="37" fillId="0" borderId="29" xfId="53" applyNumberFormat="1" applyFont="1" applyBorder="1" applyAlignment="1">
      <alignment wrapText="1"/>
    </xf>
    <xf numFmtId="3" fontId="37" fillId="0" borderId="10" xfId="53" applyNumberFormat="1" applyFont="1" applyBorder="1" applyAlignment="1">
      <alignment wrapText="1"/>
    </xf>
    <xf numFmtId="3" fontId="37" fillId="0" borderId="19" xfId="53" applyNumberFormat="1" applyFont="1" applyBorder="1" applyAlignment="1">
      <alignment wrapText="1"/>
    </xf>
    <xf numFmtId="0" fontId="39" fillId="0" borderId="18" xfId="53" applyFont="1" applyBorder="1"/>
    <xf numFmtId="0" fontId="30" fillId="0" borderId="13" xfId="53" applyFont="1" applyBorder="1" applyAlignment="1">
      <alignment horizontal="right"/>
    </xf>
    <xf numFmtId="0" fontId="39" fillId="0" borderId="18" xfId="53" applyFont="1" applyBorder="1" applyAlignment="1">
      <alignment wrapText="1"/>
    </xf>
    <xf numFmtId="0" fontId="39" fillId="0" borderId="33" xfId="53" applyFont="1" applyBorder="1" applyAlignment="1">
      <alignment wrapText="1"/>
    </xf>
    <xf numFmtId="0" fontId="36" fillId="0" borderId="33" xfId="53" applyFont="1" applyBorder="1" applyAlignment="1">
      <alignment horizontal="right" wrapText="1"/>
    </xf>
    <xf numFmtId="16" fontId="36" fillId="0" borderId="20" xfId="53" applyNumberFormat="1" applyFont="1" applyBorder="1" applyAlignment="1">
      <alignment wrapText="1"/>
    </xf>
    <xf numFmtId="3" fontId="37" fillId="0" borderId="33" xfId="53" applyNumberFormat="1" applyFont="1" applyBorder="1" applyAlignment="1">
      <alignment wrapText="1"/>
    </xf>
    <xf numFmtId="0" fontId="31" fillId="0" borderId="13" xfId="53" applyFont="1" applyBorder="1"/>
    <xf numFmtId="3" fontId="39" fillId="0" borderId="33" xfId="53" applyNumberFormat="1" applyFont="1" applyBorder="1" applyAlignment="1">
      <alignment wrapText="1"/>
    </xf>
    <xf numFmtId="0" fontId="39" fillId="0" borderId="33" xfId="53" applyFont="1" applyBorder="1" applyAlignment="1">
      <alignment horizontal="right"/>
    </xf>
    <xf numFmtId="0" fontId="32" fillId="0" borderId="18" xfId="53" applyFont="1" applyBorder="1"/>
    <xf numFmtId="0" fontId="38" fillId="0" borderId="32" xfId="53" applyFont="1" applyBorder="1" applyAlignment="1">
      <alignment horizontal="right"/>
    </xf>
    <xf numFmtId="0" fontId="30" fillId="0" borderId="18" xfId="53" applyFont="1" applyBorder="1"/>
    <xf numFmtId="0" fontId="36" fillId="0" borderId="19" xfId="53" applyFont="1" applyBorder="1"/>
    <xf numFmtId="3" fontId="38" fillId="0" borderId="33" xfId="53" applyNumberFormat="1" applyFont="1" applyBorder="1" applyAlignment="1">
      <alignment wrapText="1"/>
    </xf>
    <xf numFmtId="0" fontId="11" fillId="0" borderId="32" xfId="51" applyBorder="1"/>
    <xf numFmtId="0" fontId="11" fillId="0" borderId="33" xfId="51" applyBorder="1"/>
    <xf numFmtId="3" fontId="38" fillId="0" borderId="29" xfId="51" applyNumberFormat="1" applyFont="1" applyBorder="1"/>
    <xf numFmtId="3" fontId="38" fillId="0" borderId="10" xfId="51" applyNumberFormat="1" applyFont="1" applyBorder="1"/>
    <xf numFmtId="3" fontId="38" fillId="0" borderId="33" xfId="51" applyNumberFormat="1" applyFont="1" applyBorder="1"/>
    <xf numFmtId="0" fontId="38" fillId="0" borderId="19" xfId="53" applyFont="1" applyBorder="1" applyAlignment="1">
      <alignment horizontal="right"/>
    </xf>
    <xf numFmtId="0" fontId="36" fillId="0" borderId="19" xfId="53" applyFont="1" applyBorder="1" applyAlignment="1">
      <alignment horizontal="right" vertical="center"/>
    </xf>
    <xf numFmtId="0" fontId="36" fillId="0" borderId="20" xfId="53" applyFont="1" applyBorder="1" applyAlignment="1">
      <alignment vertical="top" wrapText="1"/>
    </xf>
    <xf numFmtId="3" fontId="36" fillId="0" borderId="29" xfId="53" applyNumberFormat="1" applyFont="1" applyBorder="1" applyAlignment="1">
      <alignment vertical="top" wrapText="1"/>
    </xf>
    <xf numFmtId="3" fontId="36" fillId="0" borderId="10" xfId="53" applyNumberFormat="1" applyFont="1" applyBorder="1" applyAlignment="1">
      <alignment vertical="top" wrapText="1"/>
    </xf>
    <xf numFmtId="3" fontId="36" fillId="0" borderId="33" xfId="53" applyNumberFormat="1" applyFont="1" applyBorder="1" applyAlignment="1">
      <alignment vertical="top" wrapText="1"/>
    </xf>
    <xf numFmtId="0" fontId="36" fillId="0" borderId="19" xfId="53" applyFont="1" applyBorder="1" applyAlignment="1">
      <alignment horizontal="right"/>
    </xf>
    <xf numFmtId="0" fontId="37" fillId="0" borderId="19" xfId="53" applyFont="1" applyBorder="1" applyAlignment="1">
      <alignment horizontal="right"/>
    </xf>
    <xf numFmtId="0" fontId="37" fillId="0" borderId="24" xfId="53" applyFont="1" applyBorder="1"/>
    <xf numFmtId="0" fontId="39" fillId="0" borderId="19" xfId="53" applyFont="1" applyBorder="1" applyAlignment="1">
      <alignment horizontal="right"/>
    </xf>
    <xf numFmtId="0" fontId="39" fillId="0" borderId="20" xfId="53" applyFont="1" applyBorder="1" applyAlignment="1">
      <alignment vertical="top" wrapText="1"/>
    </xf>
    <xf numFmtId="0" fontId="50" fillId="0" borderId="0" xfId="0" applyFont="1"/>
    <xf numFmtId="0" fontId="38" fillId="0" borderId="22" xfId="53" applyFont="1" applyBorder="1"/>
    <xf numFmtId="3" fontId="38" fillId="0" borderId="23" xfId="53" applyNumberFormat="1" applyFont="1" applyBorder="1"/>
    <xf numFmtId="0" fontId="30" fillId="0" borderId="40" xfId="53" applyFont="1" applyBorder="1" applyAlignment="1">
      <alignment horizontal="right"/>
    </xf>
    <xf numFmtId="0" fontId="30" fillId="0" borderId="13" xfId="53" applyFont="1" applyBorder="1"/>
    <xf numFmtId="0" fontId="30" fillId="0" borderId="10" xfId="53" applyFont="1" applyBorder="1" applyAlignment="1">
      <alignment horizontal="right"/>
    </xf>
    <xf numFmtId="0" fontId="46" fillId="0" borderId="0" xfId="53" applyFont="1" applyBorder="1"/>
    <xf numFmtId="0" fontId="35" fillId="0" borderId="0" xfId="52" applyFont="1"/>
    <xf numFmtId="0" fontId="11" fillId="0" borderId="0" xfId="52"/>
    <xf numFmtId="0" fontId="30" fillId="0" borderId="0" xfId="53" applyFont="1"/>
    <xf numFmtId="0" fontId="57" fillId="0" borderId="0" xfId="53" applyFont="1"/>
    <xf numFmtId="0" fontId="47" fillId="0" borderId="11" xfId="53" applyFont="1" applyBorder="1" applyAlignment="1">
      <alignment horizontal="center"/>
    </xf>
    <xf numFmtId="0" fontId="33" fillId="0" borderId="11" xfId="53" applyFont="1" applyBorder="1" applyAlignment="1">
      <alignment horizontal="right"/>
    </xf>
    <xf numFmtId="0" fontId="33" fillId="0" borderId="0" xfId="53" applyFont="1" applyBorder="1" applyAlignment="1">
      <alignment horizontal="right"/>
    </xf>
    <xf numFmtId="0" fontId="33" fillId="0" borderId="10" xfId="53" applyFont="1" applyBorder="1" applyAlignment="1">
      <alignment vertical="center" wrapText="1"/>
    </xf>
    <xf numFmtId="0" fontId="33" fillId="0" borderId="45" xfId="53" applyFont="1" applyBorder="1" applyAlignment="1">
      <alignment horizontal="center" vertical="center" wrapText="1"/>
    </xf>
    <xf numFmtId="0" fontId="33" fillId="0" borderId="10" xfId="53" applyFont="1" applyBorder="1" applyAlignment="1">
      <alignment horizontal="center" vertical="center" wrapText="1"/>
    </xf>
    <xf numFmtId="0" fontId="48" fillId="0" borderId="10" xfId="53" applyFont="1" applyBorder="1" applyAlignment="1">
      <alignment horizontal="center" vertical="center" wrapText="1"/>
    </xf>
    <xf numFmtId="0" fontId="30" fillId="0" borderId="0" xfId="53" applyFont="1" applyAlignment="1">
      <alignment vertical="center"/>
    </xf>
    <xf numFmtId="3" fontId="33" fillId="0" borderId="10" xfId="53" applyNumberFormat="1" applyFont="1" applyBorder="1" applyAlignment="1">
      <alignment wrapText="1"/>
    </xf>
    <xf numFmtId="3" fontId="33" fillId="0" borderId="10" xfId="53" applyNumberFormat="1" applyFont="1" applyBorder="1"/>
    <xf numFmtId="3" fontId="48" fillId="0" borderId="10" xfId="53" applyNumberFormat="1" applyFont="1" applyBorder="1" applyAlignment="1">
      <alignment wrapText="1"/>
    </xf>
    <xf numFmtId="3" fontId="48" fillId="0" borderId="10" xfId="53" applyNumberFormat="1" applyFont="1" applyBorder="1"/>
    <xf numFmtId="0" fontId="32" fillId="0" borderId="0" xfId="53" applyFont="1"/>
    <xf numFmtId="0" fontId="30" fillId="0" borderId="0" xfId="53" applyFont="1" applyAlignment="1">
      <alignment wrapText="1"/>
    </xf>
    <xf numFmtId="0" fontId="33" fillId="0" borderId="0" xfId="53" applyFont="1"/>
    <xf numFmtId="0" fontId="59" fillId="0" borderId="0" xfId="77" applyFont="1" applyAlignment="1">
      <alignment wrapText="1"/>
    </xf>
    <xf numFmtId="0" fontId="59" fillId="0" borderId="0" xfId="77" applyFont="1"/>
    <xf numFmtId="0" fontId="59" fillId="0" borderId="0" xfId="51" applyFont="1"/>
    <xf numFmtId="0" fontId="60" fillId="0" borderId="10" xfId="77" applyFont="1" applyBorder="1" applyAlignment="1">
      <alignment wrapText="1"/>
    </xf>
    <xf numFmtId="3" fontId="60" fillId="0" borderId="10" xfId="77" applyNumberFormat="1" applyFont="1" applyBorder="1" applyAlignment="1">
      <alignment horizontal="right"/>
    </xf>
    <xf numFmtId="0" fontId="59" fillId="0" borderId="10" xfId="77" applyFont="1" applyBorder="1"/>
    <xf numFmtId="0" fontId="59" fillId="0" borderId="10" xfId="51" applyFont="1" applyBorder="1"/>
    <xf numFmtId="0" fontId="11" fillId="0" borderId="10" xfId="51" applyBorder="1"/>
    <xf numFmtId="0" fontId="60" fillId="0" borderId="10" xfId="77" applyFont="1" applyBorder="1" applyAlignment="1">
      <alignment vertical="center"/>
    </xf>
    <xf numFmtId="0" fontId="59" fillId="0" borderId="10" xfId="77" applyFont="1" applyBorder="1" applyAlignment="1">
      <alignment horizontal="center" vertical="center"/>
    </xf>
    <xf numFmtId="0" fontId="59" fillId="0" borderId="10" xfId="77" applyFont="1" applyBorder="1" applyAlignment="1">
      <alignment vertical="center"/>
    </xf>
    <xf numFmtId="3" fontId="59" fillId="0" borderId="10" xfId="77" applyNumberFormat="1" applyFont="1" applyBorder="1" applyAlignment="1">
      <alignment horizontal="center"/>
    </xf>
    <xf numFmtId="0" fontId="59" fillId="0" borderId="10" xfId="77" applyFont="1" applyBorder="1" applyAlignment="1">
      <alignment horizontal="center"/>
    </xf>
    <xf numFmtId="0" fontId="59" fillId="0" borderId="10" xfId="77" applyFont="1" applyBorder="1" applyAlignment="1">
      <alignment horizontal="center" wrapText="1"/>
    </xf>
    <xf numFmtId="0" fontId="59" fillId="0" borderId="10" xfId="77" applyFont="1" applyBorder="1" applyAlignment="1">
      <alignment wrapText="1"/>
    </xf>
    <xf numFmtId="3" fontId="59" fillId="0" borderId="10" xfId="77" applyNumberFormat="1" applyFont="1" applyBorder="1"/>
    <xf numFmtId="3" fontId="59" fillId="0" borderId="10" xfId="51" applyNumberFormat="1" applyFont="1" applyBorder="1"/>
    <xf numFmtId="0" fontId="59" fillId="0" borderId="10" xfId="77" applyFont="1" applyBorder="1" applyAlignment="1">
      <alignment vertical="center" wrapText="1"/>
    </xf>
    <xf numFmtId="3" fontId="60" fillId="0" borderId="10" xfId="77" applyNumberFormat="1" applyFont="1" applyBorder="1"/>
    <xf numFmtId="0" fontId="60" fillId="0" borderId="10" xfId="51" applyFont="1" applyBorder="1"/>
    <xf numFmtId="3" fontId="60" fillId="0" borderId="10" xfId="51" applyNumberFormat="1" applyFont="1" applyBorder="1"/>
    <xf numFmtId="3" fontId="59" fillId="0" borderId="10" xfId="77" applyNumberFormat="1" applyFont="1" applyBorder="1" applyAlignment="1">
      <alignment vertical="center"/>
    </xf>
    <xf numFmtId="0" fontId="61" fillId="0" borderId="10" xfId="0" applyFont="1" applyBorder="1"/>
    <xf numFmtId="0" fontId="59" fillId="0" borderId="10" xfId="51" applyFont="1" applyBorder="1" applyAlignment="1">
      <alignment wrapText="1"/>
    </xf>
    <xf numFmtId="0" fontId="58" fillId="0" borderId="10" xfId="77" applyFont="1" applyBorder="1" applyAlignment="1">
      <alignment wrapText="1"/>
    </xf>
    <xf numFmtId="3" fontId="58" fillId="0" borderId="10" xfId="51" applyNumberFormat="1" applyFont="1" applyBorder="1"/>
    <xf numFmtId="165" fontId="33" fillId="0" borderId="0" xfId="75" applyNumberFormat="1" applyFont="1" applyFill="1"/>
    <xf numFmtId="165" fontId="46" fillId="0" borderId="0" xfId="75" applyNumberFormat="1" applyFont="1" applyFill="1"/>
    <xf numFmtId="165" fontId="11" fillId="0" borderId="0" xfId="75" applyNumberFormat="1" applyFont="1" applyFill="1"/>
    <xf numFmtId="165" fontId="47" fillId="0" borderId="11" xfId="75" applyNumberFormat="1" applyFont="1" applyFill="1" applyBorder="1"/>
    <xf numFmtId="165" fontId="48" fillId="0" borderId="11" xfId="75" applyNumberFormat="1" applyFont="1" applyFill="1" applyBorder="1"/>
    <xf numFmtId="165" fontId="55" fillId="0" borderId="0" xfId="75" applyNumberFormat="1" applyFont="1" applyFill="1"/>
    <xf numFmtId="165" fontId="55" fillId="0" borderId="11" xfId="75" applyNumberFormat="1" applyFont="1" applyFill="1" applyBorder="1"/>
    <xf numFmtId="165" fontId="35" fillId="0" borderId="0" xfId="75" applyNumberFormat="1" applyFont="1" applyFill="1"/>
    <xf numFmtId="165" fontId="50" fillId="0" borderId="0" xfId="75" applyNumberFormat="1" applyFont="1" applyFill="1"/>
    <xf numFmtId="165" fontId="50" fillId="0" borderId="11" xfId="75" applyNumberFormat="1" applyFont="1" applyFill="1" applyBorder="1"/>
    <xf numFmtId="165" fontId="35" fillId="0" borderId="0" xfId="75" applyNumberFormat="1" applyFont="1" applyFill="1" applyBorder="1"/>
    <xf numFmtId="0" fontId="54" fillId="0" borderId="41" xfId="76" applyFont="1" applyBorder="1" applyAlignment="1">
      <alignment horizontal="right"/>
    </xf>
    <xf numFmtId="0" fontId="54" fillId="0" borderId="41" xfId="76" applyFont="1" applyBorder="1"/>
    <xf numFmtId="0" fontId="54" fillId="0" borderId="0" xfId="51" applyFont="1" applyAlignment="1">
      <alignment horizontal="centerContinuous"/>
    </xf>
    <xf numFmtId="0" fontId="54" fillId="0" borderId="0" xfId="51" applyFont="1" applyAlignment="1">
      <alignment horizontal="center"/>
    </xf>
    <xf numFmtId="0" fontId="54" fillId="0" borderId="45" xfId="51" applyFont="1" applyBorder="1"/>
    <xf numFmtId="0" fontId="54" fillId="0" borderId="10" xfId="51" applyFont="1" applyBorder="1" applyAlignment="1">
      <alignment horizontal="center"/>
    </xf>
    <xf numFmtId="0" fontId="54" fillId="0" borderId="10" xfId="51" applyFont="1" applyBorder="1" applyAlignment="1">
      <alignment horizontal="center" wrapText="1"/>
    </xf>
    <xf numFmtId="0" fontId="55" fillId="0" borderId="0" xfId="0" applyFont="1"/>
    <xf numFmtId="0" fontId="62" fillId="0" borderId="0" xfId="51" applyFont="1"/>
    <xf numFmtId="0" fontId="55" fillId="0" borderId="10" xfId="51" applyFont="1" applyBorder="1"/>
    <xf numFmtId="0" fontId="65" fillId="0" borderId="0" xfId="51" applyFont="1"/>
    <xf numFmtId="3" fontId="65" fillId="0" borderId="0" xfId="51" applyNumberFormat="1" applyFont="1"/>
    <xf numFmtId="0" fontId="66" fillId="0" borderId="0" xfId="51" applyFont="1" applyAlignment="1">
      <alignment horizontal="center"/>
    </xf>
    <xf numFmtId="0" fontId="66" fillId="0" borderId="0" xfId="51" applyFont="1" applyAlignment="1">
      <alignment horizontal="center" wrapText="1"/>
    </xf>
    <xf numFmtId="3" fontId="65" fillId="0" borderId="0" xfId="51" applyNumberFormat="1" applyFont="1" applyAlignment="1">
      <alignment horizontal="right"/>
    </xf>
    <xf numFmtId="0" fontId="65" fillId="0" borderId="0" xfId="51" applyFont="1" applyAlignment="1">
      <alignment horizontal="center"/>
    </xf>
    <xf numFmtId="0" fontId="65" fillId="0" borderId="0" xfId="51" applyFont="1" applyAlignment="1">
      <alignment wrapText="1"/>
    </xf>
    <xf numFmtId="0" fontId="66" fillId="0" borderId="0" xfId="51" applyFont="1"/>
    <xf numFmtId="0" fontId="65" fillId="0" borderId="0" xfId="51" applyFont="1" applyAlignment="1">
      <alignment horizontal="right"/>
    </xf>
    <xf numFmtId="0" fontId="66" fillId="0" borderId="10" xfId="51" applyFont="1" applyBorder="1" applyAlignment="1">
      <alignment horizontal="center" vertical="center"/>
    </xf>
    <xf numFmtId="0" fontId="65" fillId="0" borderId="10" xfId="51" applyFont="1" applyBorder="1" applyAlignment="1">
      <alignment horizontal="right"/>
    </xf>
    <xf numFmtId="3" fontId="66" fillId="0" borderId="10" xfId="51" applyNumberFormat="1" applyFont="1" applyBorder="1" applyAlignment="1">
      <alignment horizontal="center" vertical="center"/>
    </xf>
    <xf numFmtId="3" fontId="66" fillId="0" borderId="10" xfId="51" applyNumberFormat="1" applyFont="1" applyBorder="1" applyAlignment="1">
      <alignment horizontal="right" vertical="center"/>
    </xf>
    <xf numFmtId="0" fontId="65" fillId="0" borderId="12" xfId="51" applyFont="1" applyBorder="1" applyAlignment="1">
      <alignment horizontal="center"/>
    </xf>
    <xf numFmtId="0" fontId="65" fillId="0" borderId="12" xfId="51" applyFont="1" applyBorder="1" applyAlignment="1">
      <alignment wrapText="1"/>
    </xf>
    <xf numFmtId="3" fontId="65" fillId="0" borderId="12" xfId="51" applyNumberFormat="1" applyFont="1" applyBorder="1"/>
    <xf numFmtId="0" fontId="65" fillId="0" borderId="12" xfId="51" applyFont="1" applyBorder="1"/>
    <xf numFmtId="3" fontId="67" fillId="0" borderId="12" xfId="51" applyNumberFormat="1" applyFont="1" applyBorder="1"/>
    <xf numFmtId="0" fontId="65" fillId="0" borderId="10" xfId="51" applyFont="1" applyBorder="1" applyAlignment="1">
      <alignment horizontal="center"/>
    </xf>
    <xf numFmtId="0" fontId="65" fillId="0" borderId="10" xfId="51" applyFont="1" applyBorder="1" applyAlignment="1">
      <alignment wrapText="1"/>
    </xf>
    <xf numFmtId="3" fontId="65" fillId="0" borderId="10" xfId="51" applyNumberFormat="1" applyFont="1" applyBorder="1"/>
    <xf numFmtId="0" fontId="65" fillId="0" borderId="10" xfId="51" applyFont="1" applyBorder="1"/>
    <xf numFmtId="3" fontId="67" fillId="0" borderId="10" xfId="51" applyNumberFormat="1" applyFont="1" applyBorder="1"/>
    <xf numFmtId="0" fontId="66" fillId="0" borderId="10" xfId="51" applyFont="1" applyBorder="1" applyAlignment="1">
      <alignment horizontal="right" wrapText="1"/>
    </xf>
    <xf numFmtId="0" fontId="66" fillId="0" borderId="0" xfId="51" applyFont="1" applyAlignment="1">
      <alignment horizontal="right" wrapText="1"/>
    </xf>
    <xf numFmtId="3" fontId="67" fillId="0" borderId="0" xfId="51" applyNumberFormat="1" applyFont="1"/>
    <xf numFmtId="3" fontId="66" fillId="0" borderId="10" xfId="51" applyNumberFormat="1" applyFont="1" applyBorder="1"/>
    <xf numFmtId="3" fontId="65" fillId="0" borderId="45" xfId="51" applyNumberFormat="1" applyFont="1" applyBorder="1"/>
    <xf numFmtId="0" fontId="68" fillId="0" borderId="0" xfId="80"/>
    <xf numFmtId="0" fontId="68" fillId="0" borderId="0" xfId="80" applyAlignment="1">
      <alignment wrapText="1"/>
    </xf>
    <xf numFmtId="0" fontId="67" fillId="0" borderId="0" xfId="80" applyFont="1" applyAlignment="1">
      <alignment horizontal="center"/>
    </xf>
    <xf numFmtId="0" fontId="67" fillId="0" borderId="0" xfId="80" applyFont="1" applyAlignment="1">
      <alignment wrapText="1"/>
    </xf>
    <xf numFmtId="0" fontId="67" fillId="0" borderId="0" xfId="80" applyFont="1"/>
    <xf numFmtId="0" fontId="68" fillId="0" borderId="0" xfId="80" applyAlignment="1">
      <alignment horizontal="right"/>
    </xf>
    <xf numFmtId="0" fontId="68" fillId="0" borderId="10" xfId="80" applyBorder="1" applyAlignment="1">
      <alignment wrapText="1"/>
    </xf>
    <xf numFmtId="0" fontId="67" fillId="0" borderId="10" xfId="80" applyFont="1" applyBorder="1" applyAlignment="1">
      <alignment horizontal="center" wrapText="1"/>
    </xf>
    <xf numFmtId="0" fontId="47" fillId="0" borderId="45" xfId="81" applyFont="1" applyBorder="1" applyAlignment="1">
      <alignment horizontal="center" wrapText="1"/>
    </xf>
    <xf numFmtId="0" fontId="68" fillId="0" borderId="10" xfId="80" applyBorder="1" applyAlignment="1">
      <alignment vertical="center"/>
    </xf>
    <xf numFmtId="0" fontId="68" fillId="0" borderId="10" xfId="80" applyBorder="1" applyAlignment="1">
      <alignment vertical="center" wrapText="1"/>
    </xf>
    <xf numFmtId="0" fontId="68" fillId="0" borderId="10" xfId="80" applyBorder="1" applyAlignment="1">
      <alignment horizontal="center" vertical="center"/>
    </xf>
    <xf numFmtId="3" fontId="68" fillId="0" borderId="10" xfId="80" applyNumberFormat="1" applyBorder="1" applyAlignment="1">
      <alignment horizontal="right" vertical="center"/>
    </xf>
    <xf numFmtId="49" fontId="68" fillId="0" borderId="10" xfId="80" applyNumberFormat="1" applyBorder="1" applyAlignment="1">
      <alignment horizontal="center" vertical="center"/>
    </xf>
    <xf numFmtId="3" fontId="33" fillId="0" borderId="45" xfId="81" applyNumberFormat="1" applyFont="1" applyBorder="1" applyAlignment="1">
      <alignment vertical="center"/>
    </xf>
    <xf numFmtId="3" fontId="33" fillId="0" borderId="10" xfId="81" applyNumberFormat="1" applyFont="1" applyBorder="1" applyAlignment="1">
      <alignment vertical="center"/>
    </xf>
    <xf numFmtId="3" fontId="68" fillId="0" borderId="0" xfId="80" applyNumberFormat="1"/>
    <xf numFmtId="3" fontId="68" fillId="0" borderId="45" xfId="80" applyNumberFormat="1" applyBorder="1" applyAlignment="1">
      <alignment horizontal="right" vertical="center"/>
    </xf>
    <xf numFmtId="3" fontId="68" fillId="0" borderId="10" xfId="80" applyNumberFormat="1" applyBorder="1" applyAlignment="1">
      <alignment vertical="center"/>
    </xf>
    <xf numFmtId="0" fontId="33" fillId="0" borderId="0" xfId="81" applyFont="1"/>
    <xf numFmtId="0" fontId="12" fillId="0" borderId="0" xfId="82"/>
    <xf numFmtId="3" fontId="12" fillId="0" borderId="0" xfId="82" applyNumberFormat="1"/>
    <xf numFmtId="3" fontId="36" fillId="0" borderId="0" xfId="82" applyNumberFormat="1" applyFont="1"/>
    <xf numFmtId="3" fontId="69" fillId="0" borderId="10" xfId="82" applyNumberFormat="1" applyFont="1" applyBorder="1"/>
    <xf numFmtId="3" fontId="72" fillId="0" borderId="10" xfId="82" applyNumberFormat="1" applyFont="1" applyBorder="1"/>
    <xf numFmtId="3" fontId="70" fillId="0" borderId="10" xfId="82" applyNumberFormat="1" applyFont="1" applyBorder="1"/>
    <xf numFmtId="3" fontId="38" fillId="0" borderId="10" xfId="82" applyNumberFormat="1" applyFont="1" applyBorder="1" applyAlignment="1">
      <alignment horizontal="right"/>
    </xf>
    <xf numFmtId="3" fontId="69" fillId="0" borderId="0" xfId="82" applyNumberFormat="1" applyFont="1"/>
    <xf numFmtId="3" fontId="70" fillId="0" borderId="0" xfId="82" applyNumberFormat="1" applyFont="1" applyAlignment="1">
      <alignment horizontal="right"/>
    </xf>
    <xf numFmtId="0" fontId="69" fillId="0" borderId="0" xfId="82" applyFont="1"/>
    <xf numFmtId="0" fontId="70" fillId="0" borderId="10" xfId="82" applyFont="1" applyBorder="1" applyAlignment="1">
      <alignment horizontal="left"/>
    </xf>
    <xf numFmtId="0" fontId="69" fillId="0" borderId="10" xfId="82" applyFont="1" applyBorder="1"/>
    <xf numFmtId="0" fontId="69" fillId="0" borderId="10" xfId="82" applyFont="1" applyBorder="1" applyAlignment="1">
      <alignment wrapText="1"/>
    </xf>
    <xf numFmtId="0" fontId="71" fillId="0" borderId="10" xfId="82" applyFont="1" applyBorder="1"/>
    <xf numFmtId="0" fontId="72" fillId="0" borderId="10" xfId="82" applyFont="1" applyBorder="1"/>
    <xf numFmtId="0" fontId="70" fillId="0" borderId="10" xfId="82" applyFont="1" applyBorder="1"/>
    <xf numFmtId="0" fontId="68" fillId="0" borderId="0" xfId="83"/>
    <xf numFmtId="0" fontId="68" fillId="0" borderId="0" xfId="83" applyAlignment="1">
      <alignment horizontal="right"/>
    </xf>
    <xf numFmtId="3" fontId="68" fillId="0" borderId="10" xfId="83" applyNumberFormat="1" applyBorder="1"/>
    <xf numFmtId="1" fontId="68" fillId="0" borderId="10" xfId="59" applyNumberFormat="1" applyFont="1" applyFill="1" applyBorder="1"/>
    <xf numFmtId="166" fontId="68" fillId="0" borderId="10" xfId="59" applyNumberFormat="1" applyFont="1" applyFill="1" applyBorder="1"/>
    <xf numFmtId="0" fontId="56" fillId="0" borderId="0" xfId="51" applyFont="1" applyAlignment="1">
      <alignment horizontal="right"/>
    </xf>
    <xf numFmtId="0" fontId="1" fillId="0" borderId="0" xfId="84"/>
    <xf numFmtId="3" fontId="56" fillId="0" borderId="0" xfId="51" applyNumberFormat="1" applyFont="1" applyAlignment="1">
      <alignment horizontal="right"/>
    </xf>
    <xf numFmtId="0" fontId="56" fillId="0" borderId="0" xfId="51" applyFont="1" applyAlignment="1">
      <alignment horizontal="center"/>
    </xf>
    <xf numFmtId="3" fontId="56" fillId="0" borderId="0" xfId="51" applyNumberFormat="1" applyFont="1" applyAlignment="1">
      <alignment horizontal="center"/>
    </xf>
    <xf numFmtId="0" fontId="56" fillId="0" borderId="0" xfId="51" applyFont="1"/>
    <xf numFmtId="3" fontId="56" fillId="0" borderId="0" xfId="51" applyNumberFormat="1" applyFont="1"/>
    <xf numFmtId="0" fontId="54" fillId="0" borderId="0" xfId="51" applyFont="1"/>
    <xf numFmtId="3" fontId="54" fillId="0" borderId="0" xfId="51" applyNumberFormat="1" applyFont="1"/>
    <xf numFmtId="0" fontId="56" fillId="0" borderId="0" xfId="51" quotePrefix="1" applyFont="1"/>
    <xf numFmtId="3" fontId="11" fillId="0" borderId="0" xfId="51" applyNumberFormat="1"/>
    <xf numFmtId="0" fontId="74" fillId="0" borderId="0" xfId="83" applyFont="1"/>
    <xf numFmtId="0" fontId="73" fillId="0" borderId="0" xfId="83" applyFont="1"/>
    <xf numFmtId="0" fontId="68" fillId="0" borderId="47" xfId="83" applyBorder="1"/>
    <xf numFmtId="0" fontId="68" fillId="0" borderId="48" xfId="83" applyBorder="1"/>
    <xf numFmtId="0" fontId="68" fillId="0" borderId="49" xfId="83" applyBorder="1"/>
    <xf numFmtId="0" fontId="68" fillId="0" borderId="50" xfId="83" applyBorder="1" applyAlignment="1">
      <alignment wrapText="1"/>
    </xf>
    <xf numFmtId="0" fontId="68" fillId="0" borderId="50" xfId="83" applyBorder="1" applyAlignment="1">
      <alignment horizontal="center" wrapText="1"/>
    </xf>
    <xf numFmtId="0" fontId="66" fillId="0" borderId="51" xfId="83" applyFont="1" applyBorder="1"/>
    <xf numFmtId="0" fontId="68" fillId="0" borderId="52" xfId="83" applyBorder="1" applyAlignment="1">
      <alignment wrapText="1"/>
    </xf>
    <xf numFmtId="0" fontId="68" fillId="0" borderId="49" xfId="83" applyBorder="1" applyAlignment="1">
      <alignment wrapText="1"/>
    </xf>
    <xf numFmtId="0" fontId="68" fillId="0" borderId="50" xfId="83" applyBorder="1"/>
    <xf numFmtId="0" fontId="68" fillId="0" borderId="53" xfId="83" applyBorder="1"/>
    <xf numFmtId="3" fontId="59" fillId="0" borderId="54" xfId="53" applyNumberFormat="1" applyFont="1" applyBorder="1"/>
    <xf numFmtId="0" fontId="75" fillId="0" borderId="32" xfId="83" applyFont="1" applyBorder="1"/>
    <xf numFmtId="0" fontId="75" fillId="0" borderId="13" xfId="83" applyFont="1" applyBorder="1"/>
    <xf numFmtId="3" fontId="68" fillId="0" borderId="45" xfId="83" applyNumberFormat="1" applyBorder="1"/>
    <xf numFmtId="3" fontId="68" fillId="0" borderId="18" xfId="83" applyNumberFormat="1" applyBorder="1"/>
    <xf numFmtId="3" fontId="68" fillId="0" borderId="13" xfId="83" applyNumberFormat="1" applyBorder="1"/>
    <xf numFmtId="3" fontId="68" fillId="0" borderId="55" xfId="83" applyNumberFormat="1" applyBorder="1"/>
    <xf numFmtId="0" fontId="76" fillId="0" borderId="56" xfId="83" applyFont="1" applyBorder="1"/>
    <xf numFmtId="0" fontId="76" fillId="0" borderId="32" xfId="83" applyFont="1" applyBorder="1"/>
    <xf numFmtId="0" fontId="76" fillId="0" borderId="13" xfId="83" applyFont="1" applyBorder="1"/>
    <xf numFmtId="0" fontId="76" fillId="0" borderId="57" xfId="83" applyFont="1" applyBorder="1"/>
    <xf numFmtId="0" fontId="76" fillId="0" borderId="58" xfId="83" applyFont="1" applyBorder="1"/>
    <xf numFmtId="0" fontId="76" fillId="0" borderId="59" xfId="83" applyFont="1" applyBorder="1"/>
    <xf numFmtId="3" fontId="68" fillId="0" borderId="60" xfId="83" applyNumberFormat="1" applyBorder="1"/>
    <xf numFmtId="3" fontId="68" fillId="0" borderId="61" xfId="83" applyNumberFormat="1" applyBorder="1"/>
    <xf numFmtId="3" fontId="68" fillId="0" borderId="62" xfId="83" applyNumberFormat="1" applyBorder="1"/>
    <xf numFmtId="3" fontId="68" fillId="0" borderId="59" xfId="83" applyNumberFormat="1" applyBorder="1"/>
    <xf numFmtId="3" fontId="68" fillId="0" borderId="63" xfId="83" applyNumberFormat="1" applyBorder="1"/>
    <xf numFmtId="3" fontId="68" fillId="0" borderId="67" xfId="83" applyNumberFormat="1" applyBorder="1"/>
    <xf numFmtId="3" fontId="68" fillId="0" borderId="68" xfId="83" applyNumberFormat="1" applyBorder="1"/>
    <xf numFmtId="3" fontId="68" fillId="0" borderId="66" xfId="83" applyNumberFormat="1" applyBorder="1"/>
    <xf numFmtId="164" fontId="68" fillId="0" borderId="0" xfId="74" applyNumberFormat="1" applyFont="1"/>
    <xf numFmtId="164" fontId="68" fillId="0" borderId="0" xfId="74" applyNumberFormat="1" applyFont="1" applyFill="1"/>
    <xf numFmtId="0" fontId="66" fillId="0" borderId="0" xfId="83" applyFont="1" applyAlignment="1">
      <alignment horizontal="center"/>
    </xf>
    <xf numFmtId="0" fontId="66" fillId="0" borderId="0" xfId="83" applyFont="1" applyAlignment="1">
      <alignment horizontal="right"/>
    </xf>
    <xf numFmtId="3" fontId="68" fillId="0" borderId="0" xfId="83" applyNumberFormat="1"/>
    <xf numFmtId="0" fontId="68" fillId="0" borderId="10" xfId="83" applyBorder="1"/>
    <xf numFmtId="3" fontId="68" fillId="0" borderId="10" xfId="83" applyNumberFormat="1" applyBorder="1" applyAlignment="1">
      <alignment horizontal="center"/>
    </xf>
    <xf numFmtId="0" fontId="68" fillId="0" borderId="10" xfId="83" applyBorder="1" applyAlignment="1">
      <alignment horizontal="right"/>
    </xf>
    <xf numFmtId="0" fontId="66" fillId="0" borderId="10" xfId="83" applyFont="1" applyBorder="1"/>
    <xf numFmtId="0" fontId="65" fillId="0" borderId="10" xfId="83" applyFont="1" applyBorder="1"/>
    <xf numFmtId="0" fontId="65" fillId="0" borderId="10" xfId="83" applyFont="1" applyBorder="1" applyAlignment="1">
      <alignment wrapText="1"/>
    </xf>
    <xf numFmtId="0" fontId="68" fillId="0" borderId="10" xfId="83" applyBorder="1" applyAlignment="1">
      <alignment wrapText="1"/>
    </xf>
    <xf numFmtId="3" fontId="67" fillId="0" borderId="10" xfId="83" applyNumberFormat="1" applyFont="1" applyBorder="1"/>
    <xf numFmtId="0" fontId="66" fillId="0" borderId="0" xfId="83" applyFont="1"/>
    <xf numFmtId="3" fontId="67" fillId="0" borderId="0" xfId="83" applyNumberFormat="1" applyFont="1"/>
    <xf numFmtId="167" fontId="68" fillId="0" borderId="0" xfId="83" applyNumberFormat="1"/>
    <xf numFmtId="0" fontId="47" fillId="0" borderId="0" xfId="80" applyFont="1" applyAlignment="1">
      <alignment wrapText="1"/>
    </xf>
    <xf numFmtId="49" fontId="47" fillId="0" borderId="0" xfId="80" applyNumberFormat="1" applyFont="1" applyAlignment="1">
      <alignment wrapText="1"/>
    </xf>
    <xf numFmtId="0" fontId="47" fillId="0" borderId="0" xfId="80" applyFont="1" applyAlignment="1">
      <alignment horizontal="center"/>
    </xf>
    <xf numFmtId="3" fontId="47" fillId="0" borderId="0" xfId="80" applyNumberFormat="1" applyFont="1" applyAlignment="1">
      <alignment horizontal="right"/>
    </xf>
    <xf numFmtId="49" fontId="33" fillId="0" borderId="0" xfId="80" applyNumberFormat="1" applyFont="1" applyAlignment="1">
      <alignment wrapText="1"/>
    </xf>
    <xf numFmtId="0" fontId="33" fillId="0" borderId="0" xfId="80" applyFont="1" applyAlignment="1">
      <alignment horizontal="center" wrapText="1"/>
    </xf>
    <xf numFmtId="3" fontId="33" fillId="0" borderId="0" xfId="80" applyNumberFormat="1" applyFont="1" applyAlignment="1">
      <alignment horizontal="center"/>
    </xf>
    <xf numFmtId="3" fontId="33" fillId="0" borderId="0" xfId="80" applyNumberFormat="1" applyFont="1"/>
    <xf numFmtId="168" fontId="77" fillId="0" borderId="0" xfId="80" applyNumberFormat="1" applyFont="1" applyAlignment="1">
      <alignment horizontal="center" vertical="center"/>
    </xf>
    <xf numFmtId="0" fontId="78" fillId="0" borderId="10" xfId="80" applyFont="1" applyBorder="1" applyAlignment="1">
      <alignment wrapText="1"/>
    </xf>
    <xf numFmtId="49" fontId="78" fillId="0" borderId="10" xfId="80" applyNumberFormat="1" applyFont="1" applyBorder="1" applyAlignment="1">
      <alignment wrapText="1"/>
    </xf>
    <xf numFmtId="0" fontId="78" fillId="0" borderId="10" xfId="80" applyFont="1" applyBorder="1" applyAlignment="1">
      <alignment horizontal="center"/>
    </xf>
    <xf numFmtId="169" fontId="78" fillId="0" borderId="10" xfId="80" applyNumberFormat="1" applyFont="1" applyBorder="1" applyAlignment="1">
      <alignment horizontal="right" wrapText="1"/>
    </xf>
    <xf numFmtId="3" fontId="78" fillId="0" borderId="10" xfId="80" applyNumberFormat="1" applyFont="1" applyBorder="1"/>
    <xf numFmtId="49" fontId="78" fillId="24" borderId="10" xfId="80" applyNumberFormat="1" applyFont="1" applyFill="1" applyBorder="1" applyAlignment="1">
      <alignment wrapText="1"/>
    </xf>
    <xf numFmtId="14" fontId="78" fillId="0" borderId="10" xfId="80" applyNumberFormat="1" applyFont="1" applyBorder="1" applyAlignment="1">
      <alignment horizontal="center"/>
    </xf>
    <xf numFmtId="0" fontId="78" fillId="0" borderId="10" xfId="51" applyFont="1" applyBorder="1" applyAlignment="1">
      <alignment wrapText="1"/>
    </xf>
    <xf numFmtId="49" fontId="78" fillId="24" borderId="10" xfId="51" applyNumberFormat="1" applyFont="1" applyFill="1" applyBorder="1" applyAlignment="1">
      <alignment wrapText="1"/>
    </xf>
    <xf numFmtId="14" fontId="78" fillId="0" borderId="10" xfId="51" applyNumberFormat="1" applyFont="1" applyBorder="1" applyAlignment="1">
      <alignment horizontal="center" wrapText="1"/>
    </xf>
    <xf numFmtId="14" fontId="78" fillId="24" borderId="10" xfId="80" applyNumberFormat="1" applyFont="1" applyFill="1" applyBorder="1" applyAlignment="1">
      <alignment horizontal="center"/>
    </xf>
    <xf numFmtId="14" fontId="55" fillId="0" borderId="0" xfId="51" applyNumberFormat="1" applyFont="1"/>
    <xf numFmtId="0" fontId="78" fillId="24" borderId="10" xfId="80" applyFont="1" applyFill="1" applyBorder="1" applyAlignment="1">
      <alignment horizontal="center"/>
    </xf>
    <xf numFmtId="0" fontId="78" fillId="0" borderId="10" xfId="80" applyFont="1" applyBorder="1" applyAlignment="1">
      <alignment horizontal="left"/>
    </xf>
    <xf numFmtId="0" fontId="78" fillId="0" borderId="10" xfId="80" applyFont="1" applyBorder="1" applyAlignment="1">
      <alignment horizontal="left" wrapText="1"/>
    </xf>
    <xf numFmtId="169" fontId="78" fillId="24" borderId="10" xfId="80" applyNumberFormat="1" applyFont="1" applyFill="1" applyBorder="1" applyAlignment="1">
      <alignment horizontal="right" wrapText="1"/>
    </xf>
    <xf numFmtId="49" fontId="78" fillId="0" borderId="10" xfId="51" applyNumberFormat="1" applyFont="1" applyBorder="1" applyAlignment="1">
      <alignment wrapText="1"/>
    </xf>
    <xf numFmtId="14" fontId="78" fillId="0" borderId="10" xfId="51" applyNumberFormat="1" applyFont="1" applyBorder="1" applyAlignment="1">
      <alignment horizontal="center"/>
    </xf>
    <xf numFmtId="3" fontId="79" fillId="0" borderId="10" xfId="51" applyNumberFormat="1" applyFont="1" applyBorder="1" applyAlignment="1">
      <alignment horizontal="right"/>
    </xf>
    <xf numFmtId="14" fontId="78" fillId="0" borderId="10" xfId="80" applyNumberFormat="1" applyFont="1" applyBorder="1" applyAlignment="1">
      <alignment horizontal="center" wrapText="1"/>
    </xf>
    <xf numFmtId="0" fontId="33" fillId="0" borderId="10" xfId="51" applyFont="1" applyBorder="1" applyAlignment="1">
      <alignment wrapText="1"/>
    </xf>
    <xf numFmtId="49" fontId="33" fillId="0" borderId="10" xfId="51" applyNumberFormat="1" applyFont="1" applyBorder="1" applyAlignment="1">
      <alignment wrapText="1"/>
    </xf>
    <xf numFmtId="14" fontId="33" fillId="0" borderId="10" xfId="80" applyNumberFormat="1" applyFont="1" applyBorder="1" applyAlignment="1">
      <alignment horizontal="center" wrapText="1"/>
    </xf>
    <xf numFmtId="169" fontId="33" fillId="0" borderId="10" xfId="80" applyNumberFormat="1" applyFont="1" applyBorder="1" applyAlignment="1">
      <alignment horizontal="right" wrapText="1"/>
    </xf>
    <xf numFmtId="3" fontId="33" fillId="0" borderId="10" xfId="80" applyNumberFormat="1" applyFont="1" applyBorder="1"/>
    <xf numFmtId="0" fontId="78" fillId="24" borderId="10" xfId="80" applyFont="1" applyFill="1" applyBorder="1" applyAlignment="1">
      <alignment wrapText="1"/>
    </xf>
    <xf numFmtId="3" fontId="78" fillId="24" borderId="10" xfId="80" applyNumberFormat="1" applyFont="1" applyFill="1" applyBorder="1"/>
    <xf numFmtId="3" fontId="55" fillId="0" borderId="0" xfId="51" applyNumberFormat="1" applyFont="1"/>
    <xf numFmtId="49" fontId="78" fillId="0" borderId="10" xfId="80" applyNumberFormat="1" applyFont="1" applyBorder="1" applyAlignment="1">
      <alignment horizontal="left" wrapText="1"/>
    </xf>
    <xf numFmtId="170" fontId="78" fillId="24" borderId="10" xfId="80" applyNumberFormat="1" applyFont="1" applyFill="1" applyBorder="1" applyAlignment="1">
      <alignment horizontal="right" wrapText="1"/>
    </xf>
    <xf numFmtId="170" fontId="78" fillId="0" borderId="10" xfId="80" applyNumberFormat="1" applyFont="1" applyBorder="1" applyAlignment="1">
      <alignment horizontal="right" wrapText="1"/>
    </xf>
    <xf numFmtId="49" fontId="78" fillId="0" borderId="46" xfId="80" applyNumberFormat="1" applyFont="1" applyBorder="1" applyAlignment="1">
      <alignment wrapText="1"/>
    </xf>
    <xf numFmtId="14" fontId="78" fillId="24" borderId="46" xfId="80" applyNumberFormat="1" applyFont="1" applyFill="1" applyBorder="1" applyAlignment="1">
      <alignment horizontal="center" wrapText="1"/>
    </xf>
    <xf numFmtId="169" fontId="78" fillId="24" borderId="46" xfId="80" applyNumberFormat="1" applyFont="1" applyFill="1" applyBorder="1" applyAlignment="1">
      <alignment horizontal="right" wrapText="1"/>
    </xf>
    <xf numFmtId="3" fontId="78" fillId="0" borderId="46" xfId="80" applyNumberFormat="1" applyFont="1" applyBorder="1"/>
    <xf numFmtId="0" fontId="78" fillId="0" borderId="10" xfId="80" applyFont="1" applyBorder="1" applyAlignment="1">
      <alignment horizontal="center" wrapText="1"/>
    </xf>
    <xf numFmtId="0" fontId="47" fillId="0" borderId="37" xfId="80" applyFont="1" applyBorder="1" applyAlignment="1">
      <alignment horizontal="right"/>
    </xf>
    <xf numFmtId="0" fontId="47" fillId="0" borderId="37" xfId="80" applyFont="1" applyBorder="1" applyAlignment="1">
      <alignment horizontal="center" vertical="center"/>
    </xf>
    <xf numFmtId="169" fontId="47" fillId="0" borderId="37" xfId="80" applyNumberFormat="1" applyFont="1" applyBorder="1" applyAlignment="1">
      <alignment horizontal="right" wrapText="1"/>
    </xf>
    <xf numFmtId="0" fontId="33" fillId="0" borderId="0" xfId="80" applyFont="1" applyAlignment="1">
      <alignment wrapText="1"/>
    </xf>
    <xf numFmtId="14" fontId="33" fillId="0" borderId="0" xfId="80" applyNumberFormat="1" applyFont="1" applyAlignment="1">
      <alignment horizontal="center"/>
    </xf>
    <xf numFmtId="3" fontId="33" fillId="0" borderId="0" xfId="80" applyNumberFormat="1" applyFont="1" applyAlignment="1">
      <alignment horizontal="right"/>
    </xf>
    <xf numFmtId="3" fontId="48" fillId="0" borderId="0" xfId="80" applyNumberFormat="1" applyFont="1"/>
    <xf numFmtId="0" fontId="33" fillId="0" borderId="0" xfId="80" applyFont="1" applyAlignment="1">
      <alignment horizontal="center"/>
    </xf>
    <xf numFmtId="3" fontId="48" fillId="0" borderId="0" xfId="80" applyNumberFormat="1" applyFont="1" applyAlignment="1">
      <alignment horizontal="right"/>
    </xf>
    <xf numFmtId="0" fontId="63" fillId="0" borderId="0" xfId="51" applyFont="1"/>
    <xf numFmtId="0" fontId="30" fillId="0" borderId="10" xfId="79" applyFont="1" applyBorder="1" applyAlignment="1">
      <alignment horizontal="center" vertical="center" wrapText="1"/>
    </xf>
    <xf numFmtId="0" fontId="30" fillId="0" borderId="10" xfId="51" applyFont="1" applyBorder="1" applyAlignment="1">
      <alignment horizontal="center" vertical="center" wrapText="1"/>
    </xf>
    <xf numFmtId="0" fontId="30" fillId="0" borderId="10" xfId="79" applyFont="1" applyBorder="1"/>
    <xf numFmtId="0" fontId="30" fillId="0" borderId="10" xfId="79" applyFont="1" applyBorder="1" applyAlignment="1">
      <alignment horizontal="right"/>
    </xf>
    <xf numFmtId="0" fontId="30" fillId="0" borderId="10" xfId="51" applyFont="1" applyBorder="1"/>
    <xf numFmtId="0" fontId="64" fillId="0" borderId="10" xfId="79" applyFont="1" applyBorder="1"/>
    <xf numFmtId="0" fontId="64" fillId="0" borderId="10" xfId="51" applyFont="1" applyBorder="1"/>
    <xf numFmtId="2" fontId="64" fillId="0" borderId="10" xfId="79" applyNumberFormat="1" applyFont="1" applyBorder="1"/>
    <xf numFmtId="0" fontId="56" fillId="0" borderId="45" xfId="51" applyFont="1" applyBorder="1" applyAlignment="1">
      <alignment wrapText="1"/>
    </xf>
    <xf numFmtId="0" fontId="56" fillId="0" borderId="10" xfId="51" applyFont="1" applyBorder="1" applyAlignment="1">
      <alignment horizontal="left" wrapText="1"/>
    </xf>
    <xf numFmtId="0" fontId="80" fillId="0" borderId="0" xfId="51" applyFont="1"/>
    <xf numFmtId="9" fontId="80" fillId="0" borderId="0" xfId="51" applyNumberFormat="1" applyFont="1"/>
    <xf numFmtId="0" fontId="33" fillId="0" borderId="18" xfId="80" applyFont="1" applyBorder="1" applyAlignment="1">
      <alignment horizontal="left" vertical="center" wrapText="1"/>
    </xf>
    <xf numFmtId="49" fontId="33" fillId="0" borderId="10" xfId="80" applyNumberFormat="1" applyFont="1" applyBorder="1" applyAlignment="1">
      <alignment horizontal="left" vertical="center" wrapText="1"/>
    </xf>
    <xf numFmtId="0" fontId="33" fillId="0" borderId="10" xfId="80" applyFont="1" applyBorder="1" applyAlignment="1">
      <alignment horizontal="center" vertical="center" wrapText="1"/>
    </xf>
    <xf numFmtId="3" fontId="33" fillId="0" borderId="10" xfId="80" applyNumberFormat="1" applyFont="1" applyBorder="1" applyAlignment="1">
      <alignment horizontal="right" vertical="center" wrapText="1"/>
    </xf>
    <xf numFmtId="3" fontId="33" fillId="0" borderId="19" xfId="80" applyNumberFormat="1" applyFont="1" applyBorder="1" applyAlignment="1">
      <alignment horizontal="right" vertical="center" wrapText="1"/>
    </xf>
    <xf numFmtId="3" fontId="33" fillId="0" borderId="0" xfId="51" applyNumberFormat="1" applyFont="1"/>
    <xf numFmtId="0" fontId="33" fillId="0" borderId="18" xfId="51" applyFont="1" applyBorder="1"/>
    <xf numFmtId="0" fontId="33" fillId="0" borderId="10" xfId="51" applyFont="1" applyBorder="1"/>
    <xf numFmtId="0" fontId="81" fillId="0" borderId="0" xfId="51" applyFont="1"/>
    <xf numFmtId="3" fontId="81" fillId="0" borderId="0" xfId="51" applyNumberFormat="1" applyFont="1"/>
    <xf numFmtId="0" fontId="33" fillId="0" borderId="18" xfId="80" applyFont="1" applyBorder="1"/>
    <xf numFmtId="49" fontId="33" fillId="0" borderId="10" xfId="80" applyNumberFormat="1" applyFont="1" applyBorder="1"/>
    <xf numFmtId="14" fontId="33" fillId="0" borderId="10" xfId="80" applyNumberFormat="1" applyFont="1" applyBorder="1" applyAlignment="1">
      <alignment horizontal="center"/>
    </xf>
    <xf numFmtId="3" fontId="33" fillId="0" borderId="10" xfId="80" applyNumberFormat="1" applyFont="1" applyBorder="1" applyAlignment="1">
      <alignment horizontal="right"/>
    </xf>
    <xf numFmtId="3" fontId="33" fillId="0" borderId="19" xfId="80" applyNumberFormat="1" applyFont="1" applyBorder="1"/>
    <xf numFmtId="0" fontId="78" fillId="0" borderId="18" xfId="80" applyFont="1" applyBorder="1"/>
    <xf numFmtId="49" fontId="78" fillId="0" borderId="10" xfId="80" applyNumberFormat="1" applyFont="1" applyBorder="1"/>
    <xf numFmtId="3" fontId="78" fillId="0" borderId="10" xfId="80" applyNumberFormat="1" applyFont="1" applyBorder="1" applyAlignment="1">
      <alignment horizontal="right"/>
    </xf>
    <xf numFmtId="3" fontId="78" fillId="0" borderId="19" xfId="80" applyNumberFormat="1" applyFont="1" applyBorder="1"/>
    <xf numFmtId="49" fontId="33" fillId="0" borderId="10" xfId="80" applyNumberFormat="1" applyFont="1" applyBorder="1" applyAlignment="1">
      <alignment wrapText="1"/>
    </xf>
    <xf numFmtId="0" fontId="33" fillId="0" borderId="10" xfId="80" applyFont="1" applyBorder="1"/>
    <xf numFmtId="0" fontId="33" fillId="0" borderId="10" xfId="80" applyFont="1" applyBorder="1" applyAlignment="1">
      <alignment horizontal="center"/>
    </xf>
    <xf numFmtId="0" fontId="33" fillId="0" borderId="18" xfId="80" applyFont="1" applyBorder="1" applyAlignment="1">
      <alignment horizontal="left"/>
    </xf>
    <xf numFmtId="0" fontId="33" fillId="0" borderId="10" xfId="80" applyFont="1" applyBorder="1" applyAlignment="1">
      <alignment horizontal="left"/>
    </xf>
    <xf numFmtId="0" fontId="33" fillId="24" borderId="18" xfId="80" applyFont="1" applyFill="1" applyBorder="1" applyAlignment="1">
      <alignment horizontal="left"/>
    </xf>
    <xf numFmtId="0" fontId="33" fillId="24" borderId="10" xfId="80" applyFont="1" applyFill="1" applyBorder="1" applyAlignment="1">
      <alignment horizontal="left"/>
    </xf>
    <xf numFmtId="0" fontId="33" fillId="24" borderId="10" xfId="80" applyFont="1" applyFill="1" applyBorder="1" applyAlignment="1">
      <alignment horizontal="center"/>
    </xf>
    <xf numFmtId="3" fontId="33" fillId="24" borderId="10" xfId="80" applyNumberFormat="1" applyFont="1" applyFill="1" applyBorder="1" applyAlignment="1">
      <alignment horizontal="right"/>
    </xf>
    <xf numFmtId="3" fontId="33" fillId="24" borderId="19" xfId="80" applyNumberFormat="1" applyFont="1" applyFill="1" applyBorder="1"/>
    <xf numFmtId="0" fontId="33" fillId="24" borderId="0" xfId="51" applyFont="1" applyFill="1"/>
    <xf numFmtId="3" fontId="33" fillId="24" borderId="0" xfId="51" applyNumberFormat="1" applyFont="1" applyFill="1"/>
    <xf numFmtId="3" fontId="33" fillId="0" borderId="10" xfId="80" applyNumberFormat="1" applyFont="1" applyBorder="1" applyAlignment="1">
      <alignment horizontal="right" vertical="center"/>
    </xf>
    <xf numFmtId="3" fontId="33" fillId="0" borderId="19" xfId="80" applyNumberFormat="1" applyFont="1" applyBorder="1" applyAlignment="1">
      <alignment horizontal="right" vertical="center"/>
    </xf>
    <xf numFmtId="0" fontId="78" fillId="0" borderId="18" xfId="80" applyFont="1" applyBorder="1" applyAlignment="1">
      <alignment horizontal="left"/>
    </xf>
    <xf numFmtId="3" fontId="78" fillId="0" borderId="10" xfId="80" applyNumberFormat="1" applyFont="1" applyBorder="1" applyAlignment="1">
      <alignment horizontal="right" vertical="center"/>
    </xf>
    <xf numFmtId="3" fontId="78" fillId="0" borderId="19" xfId="80" applyNumberFormat="1" applyFont="1" applyBorder="1" applyAlignment="1">
      <alignment horizontal="right" vertical="center"/>
    </xf>
    <xf numFmtId="3" fontId="82" fillId="0" borderId="0" xfId="51" applyNumberFormat="1" applyFont="1"/>
    <xf numFmtId="14" fontId="33" fillId="0" borderId="10" xfId="80" applyNumberFormat="1" applyFont="1" applyBorder="1" applyAlignment="1">
      <alignment horizontal="left"/>
    </xf>
    <xf numFmtId="0" fontId="33" fillId="0" borderId="0" xfId="51" applyFont="1" applyAlignment="1">
      <alignment horizontal="center"/>
    </xf>
    <xf numFmtId="3" fontId="33" fillId="0" borderId="19" xfId="80" applyNumberFormat="1" applyFont="1" applyBorder="1" applyAlignment="1">
      <alignment horizontal="right"/>
    </xf>
    <xf numFmtId="3" fontId="33" fillId="0" borderId="10" xfId="51" applyNumberFormat="1" applyFont="1" applyBorder="1"/>
    <xf numFmtId="49" fontId="33" fillId="0" borderId="10" xfId="51" applyNumberFormat="1" applyFont="1" applyBorder="1"/>
    <xf numFmtId="14" fontId="33" fillId="0" borderId="10" xfId="51" applyNumberFormat="1" applyFont="1" applyBorder="1" applyAlignment="1">
      <alignment horizontal="center"/>
    </xf>
    <xf numFmtId="49" fontId="33" fillId="0" borderId="18" xfId="51" applyNumberFormat="1" applyFont="1" applyBorder="1"/>
    <xf numFmtId="0" fontId="33" fillId="0" borderId="18" xfId="51" applyFont="1" applyBorder="1" applyAlignment="1">
      <alignment horizontal="left"/>
    </xf>
    <xf numFmtId="0" fontId="33" fillId="0" borderId="10" xfId="51" applyFont="1" applyBorder="1" applyAlignment="1">
      <alignment horizontal="left" wrapText="1"/>
    </xf>
    <xf numFmtId="3" fontId="33" fillId="0" borderId="10" xfId="51" applyNumberFormat="1" applyFont="1" applyBorder="1" applyAlignment="1">
      <alignment horizontal="right"/>
    </xf>
    <xf numFmtId="3" fontId="33" fillId="0" borderId="19" xfId="51" applyNumberFormat="1" applyFont="1" applyBorder="1"/>
    <xf numFmtId="0" fontId="33" fillId="0" borderId="10" xfId="80" applyFont="1" applyBorder="1" applyAlignment="1">
      <alignment horizontal="left" wrapText="1"/>
    </xf>
    <xf numFmtId="3" fontId="81" fillId="0" borderId="0" xfId="80" applyNumberFormat="1" applyFont="1" applyAlignment="1">
      <alignment horizontal="right"/>
    </xf>
    <xf numFmtId="0" fontId="33" fillId="0" borderId="18" xfId="51" applyFont="1" applyBorder="1" applyAlignment="1">
      <alignment wrapText="1"/>
    </xf>
    <xf numFmtId="0" fontId="78" fillId="0" borderId="18" xfId="51" applyFont="1" applyBorder="1" applyAlignment="1">
      <alignment horizontal="left"/>
    </xf>
    <xf numFmtId="0" fontId="78" fillId="0" borderId="10" xfId="51" applyFont="1" applyBorder="1" applyAlignment="1">
      <alignment horizontal="left"/>
    </xf>
    <xf numFmtId="3" fontId="78" fillId="0" borderId="10" xfId="51" applyNumberFormat="1" applyFont="1" applyBorder="1" applyAlignment="1">
      <alignment horizontal="right"/>
    </xf>
    <xf numFmtId="3" fontId="78" fillId="0" borderId="19" xfId="51" applyNumberFormat="1" applyFont="1" applyBorder="1"/>
    <xf numFmtId="0" fontId="78" fillId="0" borderId="18" xfId="51" applyFont="1" applyBorder="1"/>
    <xf numFmtId="0" fontId="33" fillId="0" borderId="10" xfId="51" applyFont="1" applyBorder="1" applyAlignment="1">
      <alignment horizontal="left"/>
    </xf>
    <xf numFmtId="0" fontId="33" fillId="0" borderId="18" xfId="65" applyFont="1" applyFill="1" applyBorder="1"/>
    <xf numFmtId="14" fontId="33" fillId="0" borderId="10" xfId="51" applyNumberFormat="1" applyFont="1" applyBorder="1" applyAlignment="1">
      <alignment horizontal="left" wrapText="1"/>
    </xf>
    <xf numFmtId="0" fontId="33" fillId="0" borderId="10" xfId="51" applyFont="1" applyBorder="1" applyAlignment="1">
      <alignment horizontal="center"/>
    </xf>
    <xf numFmtId="0" fontId="78" fillId="0" borderId="0" xfId="51" applyFont="1"/>
    <xf numFmtId="3" fontId="78" fillId="0" borderId="0" xfId="51" applyNumberFormat="1" applyFont="1"/>
    <xf numFmtId="3" fontId="47" fillId="0" borderId="37" xfId="80" applyNumberFormat="1" applyFont="1" applyBorder="1" applyAlignment="1">
      <alignment horizontal="right"/>
    </xf>
    <xf numFmtId="3" fontId="47" fillId="0" borderId="23" xfId="80" applyNumberFormat="1" applyFont="1" applyBorder="1" applyAlignment="1">
      <alignment horizontal="right"/>
    </xf>
    <xf numFmtId="0" fontId="45" fillId="0" borderId="0" xfId="51" applyFont="1"/>
    <xf numFmtId="3" fontId="45" fillId="0" borderId="0" xfId="51" applyNumberFormat="1" applyFont="1"/>
    <xf numFmtId="0" fontId="11" fillId="0" borderId="0" xfId="51" applyAlignment="1">
      <alignment horizontal="right"/>
    </xf>
    <xf numFmtId="0" fontId="56" fillId="0" borderId="45" xfId="51" applyFont="1" applyBorder="1"/>
    <xf numFmtId="0" fontId="56" fillId="0" borderId="10" xfId="51" applyFont="1" applyBorder="1" applyAlignment="1">
      <alignment horizontal="left"/>
    </xf>
    <xf numFmtId="3" fontId="56" fillId="0" borderId="10" xfId="51" applyNumberFormat="1" applyFont="1" applyBorder="1"/>
    <xf numFmtId="0" fontId="11" fillId="0" borderId="0" xfId="51" applyAlignment="1">
      <alignment horizontal="left" wrapText="1"/>
    </xf>
    <xf numFmtId="0" fontId="11" fillId="0" borderId="10" xfId="51" applyBorder="1" applyAlignment="1">
      <alignment wrapText="1"/>
    </xf>
    <xf numFmtId="0" fontId="11" fillId="0" borderId="0" xfId="51" applyAlignment="1">
      <alignment wrapText="1"/>
    </xf>
    <xf numFmtId="0" fontId="11" fillId="0" borderId="46" xfId="51" applyBorder="1" applyAlignment="1">
      <alignment wrapText="1"/>
    </xf>
    <xf numFmtId="0" fontId="11" fillId="0" borderId="46" xfId="51" applyBorder="1"/>
    <xf numFmtId="0" fontId="11" fillId="0" borderId="10" xfId="51" quotePrefix="1" applyBorder="1" applyAlignment="1">
      <alignment wrapText="1"/>
    </xf>
    <xf numFmtId="3" fontId="56" fillId="0" borderId="10" xfId="51" applyNumberFormat="1" applyFont="1" applyBorder="1" applyAlignment="1">
      <alignment wrapText="1"/>
    </xf>
    <xf numFmtId="1" fontId="38" fillId="0" borderId="38" xfId="53" applyNumberFormat="1" applyFont="1" applyBorder="1" applyAlignment="1">
      <alignment horizontal="center" wrapText="1"/>
    </xf>
    <xf numFmtId="0" fontId="11" fillId="0" borderId="38" xfId="51" applyBorder="1" applyAlignment="1">
      <alignment horizontal="center" wrapText="1"/>
    </xf>
    <xf numFmtId="0" fontId="38" fillId="0" borderId="0" xfId="53" applyFont="1" applyBorder="1" applyAlignment="1">
      <alignment horizontal="center"/>
    </xf>
    <xf numFmtId="0" fontId="47" fillId="0" borderId="0" xfId="53" applyFont="1" applyBorder="1" applyAlignment="1">
      <alignment horizontal="center" wrapText="1"/>
    </xf>
    <xf numFmtId="0" fontId="30" fillId="0" borderId="0" xfId="78" applyFont="1" applyAlignment="1">
      <alignment horizontal="center"/>
    </xf>
    <xf numFmtId="0" fontId="30" fillId="0" borderId="10" xfId="79" applyFont="1" applyBorder="1" applyAlignment="1">
      <alignment horizontal="center"/>
    </xf>
    <xf numFmtId="0" fontId="64" fillId="0" borderId="10" xfId="79" applyFont="1" applyBorder="1" applyAlignment="1">
      <alignment horizontal="center"/>
    </xf>
    <xf numFmtId="0" fontId="58" fillId="0" borderId="0" xfId="77" applyFont="1" applyAlignment="1">
      <alignment horizontal="center" vertical="center" wrapText="1"/>
    </xf>
    <xf numFmtId="0" fontId="58" fillId="0" borderId="0" xfId="77" applyFont="1" applyAlignment="1">
      <alignment horizontal="center" wrapText="1"/>
    </xf>
    <xf numFmtId="0" fontId="66" fillId="0" borderId="0" xfId="51" applyFont="1" applyAlignment="1">
      <alignment horizontal="center"/>
    </xf>
    <xf numFmtId="0" fontId="11" fillId="0" borderId="0" xfId="51" applyAlignment="1">
      <alignment horizontal="center"/>
    </xf>
    <xf numFmtId="0" fontId="66" fillId="0" borderId="10" xfId="51" applyFont="1" applyBorder="1" applyAlignment="1">
      <alignment horizontal="center" vertical="center"/>
    </xf>
    <xf numFmtId="0" fontId="66" fillId="0" borderId="10" xfId="51" applyFont="1" applyBorder="1" applyAlignment="1">
      <alignment horizontal="center" vertical="center" wrapText="1"/>
    </xf>
    <xf numFmtId="0" fontId="67" fillId="0" borderId="10" xfId="51" applyFont="1" applyBorder="1" applyAlignment="1">
      <alignment horizontal="center"/>
    </xf>
    <xf numFmtId="0" fontId="66" fillId="0" borderId="46" xfId="51" applyFont="1" applyBorder="1" applyAlignment="1">
      <alignment horizontal="center" vertical="center"/>
    </xf>
    <xf numFmtId="0" fontId="66" fillId="0" borderId="12" xfId="51" applyFont="1" applyBorder="1" applyAlignment="1">
      <alignment horizontal="center" vertical="center"/>
    </xf>
    <xf numFmtId="0" fontId="66" fillId="0" borderId="46" xfId="51" applyFont="1" applyBorder="1" applyAlignment="1">
      <alignment horizontal="center" vertical="center" wrapText="1"/>
    </xf>
    <xf numFmtId="0" fontId="66" fillId="0" borderId="12" xfId="51" applyFont="1" applyBorder="1" applyAlignment="1">
      <alignment horizontal="center" vertical="center" wrapText="1"/>
    </xf>
    <xf numFmtId="3" fontId="66" fillId="0" borderId="46" xfId="51" applyNumberFormat="1" applyFont="1" applyBorder="1" applyAlignment="1">
      <alignment horizontal="center" vertical="center" wrapText="1"/>
    </xf>
    <xf numFmtId="3" fontId="66" fillId="0" borderId="12" xfId="51" applyNumberFormat="1" applyFont="1" applyBorder="1" applyAlignment="1">
      <alignment horizontal="center" vertical="center"/>
    </xf>
    <xf numFmtId="0" fontId="67" fillId="0" borderId="0" xfId="80" applyFont="1" applyAlignment="1">
      <alignment horizontal="center"/>
    </xf>
    <xf numFmtId="0" fontId="47" fillId="0" borderId="21" xfId="80" applyFont="1" applyBorder="1" applyAlignment="1">
      <alignment horizontal="right"/>
    </xf>
    <xf numFmtId="0" fontId="47" fillId="0" borderId="37" xfId="80" applyFont="1" applyBorder="1" applyAlignment="1">
      <alignment horizontal="right"/>
    </xf>
    <xf numFmtId="0" fontId="47" fillId="0" borderId="0" xfId="80" applyFont="1" applyAlignment="1">
      <alignment horizontal="center"/>
    </xf>
    <xf numFmtId="0" fontId="47" fillId="0" borderId="15" xfId="80" applyFont="1" applyBorder="1" applyAlignment="1">
      <alignment horizontal="center" vertical="center" wrapText="1"/>
    </xf>
    <xf numFmtId="0" fontId="47" fillId="0" borderId="21" xfId="80" applyFont="1" applyBorder="1" applyAlignment="1">
      <alignment horizontal="center" vertical="center" wrapText="1"/>
    </xf>
    <xf numFmtId="49" fontId="47" fillId="0" borderId="30" xfId="80" applyNumberFormat="1" applyFont="1" applyBorder="1" applyAlignment="1">
      <alignment horizontal="center" vertical="center" wrapText="1"/>
    </xf>
    <xf numFmtId="49" fontId="47" fillId="0" borderId="37" xfId="80" applyNumberFormat="1" applyFont="1" applyBorder="1" applyAlignment="1">
      <alignment horizontal="center" vertical="center" wrapText="1"/>
    </xf>
    <xf numFmtId="0" fontId="47" fillId="0" borderId="69" xfId="80" applyFont="1" applyBorder="1" applyAlignment="1">
      <alignment horizontal="center" vertical="center" wrapText="1"/>
    </xf>
    <xf numFmtId="0" fontId="47" fillId="0" borderId="70" xfId="80" applyFont="1" applyBorder="1" applyAlignment="1">
      <alignment horizontal="center" vertical="center" wrapText="1"/>
    </xf>
    <xf numFmtId="0" fontId="47" fillId="0" borderId="30" xfId="80" applyFont="1" applyBorder="1" applyAlignment="1">
      <alignment horizontal="center" vertical="center" wrapText="1"/>
    </xf>
    <xf numFmtId="0" fontId="47" fillId="0" borderId="37" xfId="80" applyFont="1" applyBorder="1" applyAlignment="1">
      <alignment horizontal="center" vertical="center" wrapText="1"/>
    </xf>
    <xf numFmtId="0" fontId="47" fillId="0" borderId="16" xfId="80" applyFont="1" applyBorder="1" applyAlignment="1">
      <alignment horizontal="center" vertical="center" wrapText="1"/>
    </xf>
    <xf numFmtId="0" fontId="47" fillId="0" borderId="23" xfId="80" applyFont="1" applyBorder="1" applyAlignment="1">
      <alignment horizontal="center" vertical="center" wrapText="1"/>
    </xf>
    <xf numFmtId="0" fontId="55" fillId="0" borderId="0" xfId="51" applyFont="1" applyAlignment="1">
      <alignment wrapText="1"/>
    </xf>
    <xf numFmtId="0" fontId="47" fillId="0" borderId="10" xfId="80" applyFont="1" applyBorder="1" applyAlignment="1">
      <alignment horizontal="center" vertical="center" wrapText="1"/>
    </xf>
    <xf numFmtId="49" fontId="47" fillId="0" borderId="10" xfId="80" applyNumberFormat="1" applyFont="1" applyBorder="1" applyAlignment="1">
      <alignment horizontal="center" vertical="center" wrapText="1"/>
    </xf>
    <xf numFmtId="0" fontId="47" fillId="0" borderId="30" xfId="80" applyFont="1" applyBorder="1" applyAlignment="1">
      <alignment horizontal="center" wrapText="1"/>
    </xf>
    <xf numFmtId="0" fontId="47" fillId="0" borderId="10" xfId="80" applyFont="1" applyBorder="1" applyAlignment="1">
      <alignment horizontal="center" wrapText="1"/>
    </xf>
    <xf numFmtId="0" fontId="70" fillId="0" borderId="0" xfId="82" applyFont="1" applyAlignment="1">
      <alignment horizontal="center"/>
    </xf>
    <xf numFmtId="0" fontId="55" fillId="0" borderId="0" xfId="51" applyFont="1" applyAlignment="1">
      <alignment horizontal="left" wrapText="1"/>
    </xf>
    <xf numFmtId="0" fontId="11" fillId="0" borderId="0" xfId="0" applyFont="1" applyAlignment="1">
      <alignment horizontal="left" wrapText="1"/>
    </xf>
    <xf numFmtId="0" fontId="11" fillId="0" borderId="0" xfId="51" applyAlignment="1">
      <alignment horizontal="left" wrapText="1"/>
    </xf>
    <xf numFmtId="0" fontId="11" fillId="0" borderId="0" xfId="51" applyAlignment="1">
      <alignment horizontal="left"/>
    </xf>
    <xf numFmtId="0" fontId="11" fillId="0" borderId="0" xfId="51" applyAlignment="1">
      <alignment horizontal="right"/>
    </xf>
    <xf numFmtId="0" fontId="50" fillId="0" borderId="0" xfId="51" applyFont="1" applyAlignment="1">
      <alignment horizontal="left" wrapText="1"/>
    </xf>
    <xf numFmtId="0" fontId="66" fillId="0" borderId="0" xfId="83" applyFont="1" applyAlignment="1">
      <alignment horizontal="center"/>
    </xf>
    <xf numFmtId="0" fontId="73" fillId="0" borderId="0" xfId="83" applyFont="1" applyAlignment="1">
      <alignment horizontal="center"/>
    </xf>
    <xf numFmtId="0" fontId="67" fillId="0" borderId="64" xfId="83" applyFont="1" applyBorder="1"/>
    <xf numFmtId="0" fontId="67" fillId="0" borderId="65" xfId="83" applyFont="1" applyBorder="1"/>
    <xf numFmtId="0" fontId="67" fillId="0" borderId="66" xfId="83" applyFont="1" applyBorder="1"/>
    <xf numFmtId="0" fontId="56" fillId="0" borderId="0" xfId="51" applyFont="1" applyAlignment="1">
      <alignment horizontal="right"/>
    </xf>
    <xf numFmtId="0" fontId="54" fillId="0" borderId="0" xfId="51" applyFont="1" applyAlignment="1">
      <alignment horizontal="center"/>
    </xf>
    <xf numFmtId="0" fontId="48" fillId="0" borderId="0" xfId="76" applyFont="1" applyAlignment="1">
      <alignment horizontal="center"/>
    </xf>
    <xf numFmtId="0" fontId="54" fillId="0" borderId="0" xfId="76" applyFont="1" applyAlignment="1">
      <alignment horizontal="center"/>
    </xf>
    <xf numFmtId="0" fontId="54" fillId="0" borderId="0" xfId="76" applyFont="1" applyAlignment="1">
      <alignment horizontal="right"/>
    </xf>
    <xf numFmtId="0" fontId="48" fillId="0" borderId="0" xfId="76" applyFont="1" applyAlignment="1">
      <alignment horizontal="right"/>
    </xf>
  </cellXfs>
  <cellStyles count="85">
    <cellStyle name="20% - 1. jelölőszín" xfId="1" builtinId="30" customBuiltin="1"/>
    <cellStyle name="20% - 1. jelölőszín 2" xfId="2" xr:uid="{00000000-0005-0000-0000-000001000000}"/>
    <cellStyle name="20% - 2. jelölőszín" xfId="3" builtinId="34" customBuiltin="1"/>
    <cellStyle name="20% - 2. jelölőszín 2" xfId="4" xr:uid="{00000000-0005-0000-0000-000003000000}"/>
    <cellStyle name="20% - 3. jelölőszín" xfId="5" builtinId="38" customBuiltin="1"/>
    <cellStyle name="20% - 3. jelölőszín 2" xfId="6" xr:uid="{00000000-0005-0000-0000-000005000000}"/>
    <cellStyle name="20% - 4. jelölőszín" xfId="7" builtinId="42" customBuiltin="1"/>
    <cellStyle name="20% - 4. jelölőszín 2" xfId="8" xr:uid="{00000000-0005-0000-0000-000007000000}"/>
    <cellStyle name="20% - 5. jelölőszín" xfId="9" builtinId="46" customBuiltin="1"/>
    <cellStyle name="20% - 5. jelölőszín 2" xfId="10" xr:uid="{00000000-0005-0000-0000-000009000000}"/>
    <cellStyle name="20% - 6. jelölőszín" xfId="11" builtinId="50" customBuiltin="1"/>
    <cellStyle name="20% - 6. jelölőszín 2" xfId="12" xr:uid="{00000000-0005-0000-0000-00000B000000}"/>
    <cellStyle name="40% - 1. jelölőszín" xfId="13" builtinId="31" customBuiltin="1"/>
    <cellStyle name="40% - 1. jelölőszín 2" xfId="14" xr:uid="{00000000-0005-0000-0000-00000D000000}"/>
    <cellStyle name="40% - 2. jelölőszín" xfId="15" builtinId="35" customBuiltin="1"/>
    <cellStyle name="40% - 2. jelölőszín 2" xfId="16" xr:uid="{00000000-0005-0000-0000-00000F000000}"/>
    <cellStyle name="40% - 3. jelölőszín" xfId="17" builtinId="39" customBuiltin="1"/>
    <cellStyle name="40% - 3. jelölőszín 2" xfId="18" xr:uid="{00000000-0005-0000-0000-000011000000}"/>
    <cellStyle name="40% - 4. jelölőszín" xfId="19" builtinId="43" customBuiltin="1"/>
    <cellStyle name="40% - 4. jelölőszín 2" xfId="20" xr:uid="{00000000-0005-0000-0000-000013000000}"/>
    <cellStyle name="40% - 5. jelölőszín" xfId="21" builtinId="47" customBuiltin="1"/>
    <cellStyle name="40% - 5. jelölőszín 2" xfId="22" xr:uid="{00000000-0005-0000-0000-000015000000}"/>
    <cellStyle name="40% - 6. jelölőszín" xfId="23" builtinId="51" customBuiltin="1"/>
    <cellStyle name="40% - 6. jelölőszín 2" xfId="24" xr:uid="{00000000-0005-0000-0000-000017000000}"/>
    <cellStyle name="60% - 1. jelölőszín" xfId="25" builtinId="32" customBuiltin="1"/>
    <cellStyle name="60% - 2. jelölőszín" xfId="26" builtinId="36" customBuiltin="1"/>
    <cellStyle name="60% - 3. jelölőszín" xfId="27" builtinId="40" customBuiltin="1"/>
    <cellStyle name="60% - 4. jelölőszín" xfId="28" builtinId="44" customBuiltin="1"/>
    <cellStyle name="60% - 5. jelölőszín" xfId="29" builtinId="48" customBuiltin="1"/>
    <cellStyle name="60% - 6. jelölőszín" xfId="30" builtinId="52" customBuiltin="1"/>
    <cellStyle name="Bevitel" xfId="31" builtinId="20" customBuiltin="1"/>
    <cellStyle name="Cím" xfId="32" builtinId="15" customBuiltin="1"/>
    <cellStyle name="Címsor 1" xfId="33" builtinId="16" customBuiltin="1"/>
    <cellStyle name="Címsor 2" xfId="34" builtinId="17" customBuiltin="1"/>
    <cellStyle name="Címsor 3" xfId="35" builtinId="18" customBuiltin="1"/>
    <cellStyle name="Címsor 4" xfId="36" builtinId="19" customBuiltin="1"/>
    <cellStyle name="Ellenőrzőcella" xfId="37" builtinId="23" customBuiltin="1"/>
    <cellStyle name="Ezres" xfId="75" builtinId="3"/>
    <cellStyle name="Ezres 2" xfId="62" xr:uid="{DBEA88C1-A741-4FA8-BA78-29E5B1D27846}"/>
    <cellStyle name="Ezres 2 2" xfId="67" xr:uid="{FC5E8906-CF2A-4774-8B03-5105B75B0654}"/>
    <cellStyle name="Ezres 2 2 2" xfId="68" xr:uid="{CABF0C46-85E9-49BF-B1BC-6AD6E989D17C}"/>
    <cellStyle name="Ezres 2 2 2 2" xfId="72" xr:uid="{2CEDAB14-A9CC-47E2-A808-9D56124308B2}"/>
    <cellStyle name="Figyelmeztetés" xfId="38" builtinId="11" customBuiltin="1"/>
    <cellStyle name="Hivatkozás 2" xfId="65" xr:uid="{6AABA3DC-1978-4578-8EFA-35F0EFB8793C}"/>
    <cellStyle name="Hivatkozott cella" xfId="39" builtinId="24" customBuiltin="1"/>
    <cellStyle name="Jegyzet" xfId="40" builtinId="10" customBuiltin="1"/>
    <cellStyle name="Jelölőszín 1" xfId="41" builtinId="29" customBuiltin="1"/>
    <cellStyle name="Jelölőszín 2" xfId="42" builtinId="33" customBuiltin="1"/>
    <cellStyle name="Jelölőszín 3" xfId="43" builtinId="37" customBuiltin="1"/>
    <cellStyle name="Jelölőszín 4" xfId="44" builtinId="41" customBuiltin="1"/>
    <cellStyle name="Jelölőszín 5" xfId="45" builtinId="45" customBuiltin="1"/>
    <cellStyle name="Jelölőszín 6" xfId="46" builtinId="49" customBuiltin="1"/>
    <cellStyle name="Jó" xfId="47" builtinId="26" customBuiltin="1"/>
    <cellStyle name="Kimenet" xfId="48" builtinId="21" customBuiltin="1"/>
    <cellStyle name="Magyarázó szöveg" xfId="49" builtinId="53" customBuiltin="1"/>
    <cellStyle name="Normál" xfId="0" builtinId="0"/>
    <cellStyle name="Normál 2" xfId="50" xr:uid="{00000000-0005-0000-0000-000033000000}"/>
    <cellStyle name="Normál 2 2" xfId="51" xr:uid="{00000000-0005-0000-0000-000034000000}"/>
    <cellStyle name="Normál 3" xfId="52" xr:uid="{00000000-0005-0000-0000-000035000000}"/>
    <cellStyle name="Normál 4" xfId="60" xr:uid="{00000000-0005-0000-0000-000036000000}"/>
    <cellStyle name="Normál 4 2" xfId="63" xr:uid="{EC972123-2987-46FC-8607-96D9209D7C41}"/>
    <cellStyle name="Normál 4 3" xfId="66" xr:uid="{2BA35C5F-D19C-40F0-9315-E7C4787DBC5D}"/>
    <cellStyle name="Normál 4 3 2" xfId="70" xr:uid="{E0EC5A7C-1E2D-4F14-87EF-4FF679FFB089}"/>
    <cellStyle name="Normál 4 3 2 2" xfId="71" xr:uid="{58FEA248-E8AF-4BAF-A732-94EAF140A7D6}"/>
    <cellStyle name="Normál 4 3 2 2 2" xfId="84" xr:uid="{0EF9E86B-EA30-4CB5-8124-C1D7DEA0FBDA}"/>
    <cellStyle name="Normál 5" xfId="69" xr:uid="{625E5C49-D454-4715-A821-FBEC2854A02F}"/>
    <cellStyle name="Normál 5 2" xfId="73" xr:uid="{9C5E15C1-5070-463B-AF57-42DB56C27E65}"/>
    <cellStyle name="Normál_2005. 4. számú melléklet" xfId="77" xr:uid="{E13FD8EF-6FBC-4008-9390-D5634AE8BED4}"/>
    <cellStyle name="Normál_2005. 6.számú melléklet" xfId="82" xr:uid="{4E7CE8B7-71DF-400D-AAB3-3C49DC5DF9AD}"/>
    <cellStyle name="Normál_2005.11.sz.melléklet_10.sz.mell-2012 évi ktgvetés-12.01.24 Bea" xfId="76" xr:uid="{0CFDDA44-703A-4CFE-B3D8-28F4A8DA536E}"/>
    <cellStyle name="Normál_2006 Zárszámadási rendelet 1,2,3,4,5,6,8,9,10,11,12,13,14,15 sz. mellékletei" xfId="81" xr:uid="{34F49E73-CD00-4821-B5F8-23D31033B02B}"/>
    <cellStyle name="Normál_2009. ktv.rendelet" xfId="53" xr:uid="{00000000-0005-0000-0000-00003B000000}"/>
    <cellStyle name="Normál_3. sz. melléklet létszám" xfId="78" xr:uid="{DE093C6A-BF5E-48E1-A771-4640B2FE7C10}"/>
    <cellStyle name="Normál_koltsegvetes_melleklet" xfId="79" xr:uid="{5A153070-CC99-469D-858A-6B32369CDD45}"/>
    <cellStyle name="Normál_költségvetési rendelet 3 4 5 5b 5c 6 9 9a 11 16a 16b mellékletei" xfId="83" xr:uid="{60D8DBE8-4EAC-4226-A134-1AAAFF342038}"/>
    <cellStyle name="Normál_költségvetési rendelet 3,4,5,5b,5c,6,9,9a,11,16a,16b mellékletei-2008-3" xfId="80" xr:uid="{8B8D8B5A-34CE-4744-B623-A8828E1F18BA}"/>
    <cellStyle name="Normal_KTRSZJ" xfId="54" xr:uid="{00000000-0005-0000-0000-000040000000}"/>
    <cellStyle name="Összesen" xfId="55" builtinId="25" customBuiltin="1"/>
    <cellStyle name="Pénznem" xfId="74" builtinId="4"/>
    <cellStyle name="Pénznem 2" xfId="61" xr:uid="{00000000-0005-0000-0000-000043000000}"/>
    <cellStyle name="Pénznem 3" xfId="64" xr:uid="{064FD446-604F-4AE4-BFA8-C40527429D16}"/>
    <cellStyle name="Rossz" xfId="56" builtinId="27" customBuiltin="1"/>
    <cellStyle name="Semleges" xfId="57" builtinId="28" customBuiltin="1"/>
    <cellStyle name="Számítás" xfId="58" builtinId="22" customBuiltin="1"/>
    <cellStyle name="Százalék 2" xfId="59" xr:uid="{00000000-0005-0000-0000-00004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BE8AA-5B7C-4ACE-92A1-EAA79713FB2C}">
  <sheetPr>
    <pageSetUpPr fitToPage="1"/>
  </sheetPr>
  <dimension ref="A1:G236"/>
  <sheetViews>
    <sheetView view="pageBreakPreview" zoomScaleNormal="100" zoomScaleSheetLayoutView="100" workbookViewId="0">
      <selection activeCell="G1" sqref="G1"/>
    </sheetView>
  </sheetViews>
  <sheetFormatPr defaultColWidth="8.88671875" defaultRowHeight="16.8" x14ac:dyDescent="0.3"/>
  <cols>
    <col min="1" max="1" width="5.44140625" style="243" customWidth="1"/>
    <col min="2" max="2" width="7.33203125" style="244" customWidth="1"/>
    <col min="3" max="3" width="64.5546875" style="38" customWidth="1"/>
    <col min="4" max="5" width="10.6640625" style="5" bestFit="1" customWidth="1"/>
    <col min="6" max="6" width="12" style="5" bestFit="1" customWidth="1"/>
    <col min="7" max="7" width="7.44140625" style="5" bestFit="1" customWidth="1"/>
  </cols>
  <sheetData>
    <row r="1" spans="1:7" x14ac:dyDescent="0.3">
      <c r="A1" s="4"/>
      <c r="B1" s="166"/>
      <c r="C1" s="5"/>
      <c r="G1" s="2" t="s">
        <v>284</v>
      </c>
    </row>
    <row r="2" spans="1:7" x14ac:dyDescent="0.3">
      <c r="A2" s="4"/>
      <c r="B2" s="5"/>
      <c r="C2" s="5"/>
    </row>
    <row r="3" spans="1:7" ht="16.5" customHeight="1" x14ac:dyDescent="0.25">
      <c r="A3" s="587" t="s">
        <v>283</v>
      </c>
      <c r="B3" s="587"/>
      <c r="C3" s="587"/>
      <c r="D3" s="587"/>
      <c r="E3" s="587"/>
      <c r="F3" s="587"/>
      <c r="G3" s="587"/>
    </row>
    <row r="4" spans="1:7" ht="14.4" thickBot="1" x14ac:dyDescent="0.3">
      <c r="A4" s="167"/>
      <c r="B4" s="167"/>
      <c r="C4" s="167"/>
      <c r="D4" s="163"/>
      <c r="E4" s="163"/>
      <c r="F4" s="163"/>
      <c r="G4" s="163"/>
    </row>
    <row r="5" spans="1:7" ht="14.4" thickBot="1" x14ac:dyDescent="0.3">
      <c r="A5" s="168"/>
      <c r="B5" s="169"/>
      <c r="C5" s="170"/>
      <c r="D5" s="585" t="s">
        <v>120</v>
      </c>
      <c r="E5" s="586"/>
      <c r="F5" s="586"/>
      <c r="G5" s="586"/>
    </row>
    <row r="6" spans="1:7" ht="28.2" thickBot="1" x14ac:dyDescent="0.3">
      <c r="A6" s="6"/>
      <c r="B6" s="171"/>
      <c r="C6" s="172"/>
      <c r="D6" s="173" t="s">
        <v>21</v>
      </c>
      <c r="E6" s="7" t="s">
        <v>37</v>
      </c>
      <c r="F6" s="8" t="s">
        <v>38</v>
      </c>
      <c r="G6" s="174" t="s">
        <v>116</v>
      </c>
    </row>
    <row r="7" spans="1:7" ht="13.8" x14ac:dyDescent="0.25">
      <c r="A7" s="175" t="s">
        <v>3</v>
      </c>
      <c r="B7" s="176" t="s">
        <v>4</v>
      </c>
      <c r="C7" s="177" t="s">
        <v>5</v>
      </c>
      <c r="D7" s="175"/>
      <c r="E7" s="178"/>
      <c r="F7" s="178"/>
      <c r="G7" s="179"/>
    </row>
    <row r="8" spans="1:7" ht="13.8" x14ac:dyDescent="0.25">
      <c r="A8" s="9"/>
      <c r="B8" s="180"/>
      <c r="C8" s="10"/>
      <c r="D8" s="181"/>
      <c r="E8" s="11"/>
      <c r="F8" s="11"/>
      <c r="G8" s="182"/>
    </row>
    <row r="9" spans="1:7" ht="13.8" x14ac:dyDescent="0.25">
      <c r="A9" s="12">
        <v>101</v>
      </c>
      <c r="B9" s="180"/>
      <c r="C9" s="13" t="s">
        <v>142</v>
      </c>
      <c r="D9" s="14"/>
      <c r="E9" s="15"/>
      <c r="F9" s="15"/>
      <c r="G9" s="183"/>
    </row>
    <row r="10" spans="1:7" ht="13.8" x14ac:dyDescent="0.25">
      <c r="A10" s="12"/>
      <c r="B10" s="180" t="s">
        <v>6</v>
      </c>
      <c r="C10" s="10" t="s">
        <v>76</v>
      </c>
      <c r="D10" s="16">
        <v>15000</v>
      </c>
      <c r="E10" s="11">
        <f>D10</f>
        <v>15000</v>
      </c>
      <c r="F10" s="11">
        <v>0</v>
      </c>
      <c r="G10" s="182">
        <v>0</v>
      </c>
    </row>
    <row r="11" spans="1:7" ht="13.8" x14ac:dyDescent="0.25">
      <c r="A11" s="12"/>
      <c r="B11" s="180" t="s">
        <v>13</v>
      </c>
      <c r="C11" s="184" t="s">
        <v>88</v>
      </c>
      <c r="D11" s="16"/>
      <c r="E11" s="11"/>
      <c r="F11" s="11"/>
      <c r="G11" s="182"/>
    </row>
    <row r="12" spans="1:7" ht="13.8" x14ac:dyDescent="0.25">
      <c r="A12" s="9"/>
      <c r="B12" s="180"/>
      <c r="C12" s="185" t="s">
        <v>8</v>
      </c>
      <c r="D12" s="14">
        <f>D10</f>
        <v>15000</v>
      </c>
      <c r="E12" s="15">
        <f>E10</f>
        <v>15000</v>
      </c>
      <c r="F12" s="15">
        <f>F10</f>
        <v>0</v>
      </c>
      <c r="G12" s="183">
        <f>G10</f>
        <v>0</v>
      </c>
    </row>
    <row r="13" spans="1:7" ht="13.8" x14ac:dyDescent="0.25">
      <c r="A13" s="9"/>
      <c r="B13" s="180"/>
      <c r="C13" s="185"/>
      <c r="D13" s="14"/>
      <c r="E13" s="15"/>
      <c r="F13" s="15"/>
      <c r="G13" s="183"/>
    </row>
    <row r="14" spans="1:7" ht="13.8" x14ac:dyDescent="0.25">
      <c r="A14" s="9"/>
      <c r="B14" s="186"/>
      <c r="C14" s="10" t="s">
        <v>2</v>
      </c>
      <c r="D14" s="16"/>
      <c r="E14" s="11"/>
      <c r="F14" s="11"/>
      <c r="G14" s="182"/>
    </row>
    <row r="15" spans="1:7" ht="13.8" x14ac:dyDescent="0.25">
      <c r="A15" s="12">
        <v>102</v>
      </c>
      <c r="B15" s="180"/>
      <c r="C15" s="17" t="s">
        <v>94</v>
      </c>
      <c r="D15" s="14"/>
      <c r="E15" s="15"/>
      <c r="F15" s="15"/>
      <c r="G15" s="183"/>
    </row>
    <row r="16" spans="1:7" ht="13.8" x14ac:dyDescent="0.25">
      <c r="A16" s="9"/>
      <c r="B16" s="180" t="s">
        <v>6</v>
      </c>
      <c r="C16" s="10" t="s">
        <v>76</v>
      </c>
      <c r="D16" s="16">
        <v>31000</v>
      </c>
      <c r="E16" s="11">
        <v>31000</v>
      </c>
      <c r="F16" s="11">
        <v>0</v>
      </c>
      <c r="G16" s="182">
        <v>0</v>
      </c>
    </row>
    <row r="17" spans="1:7" ht="13.8" x14ac:dyDescent="0.25">
      <c r="A17" s="9"/>
      <c r="B17" s="180" t="s">
        <v>13</v>
      </c>
      <c r="C17" s="184" t="s">
        <v>88</v>
      </c>
      <c r="D17" s="16"/>
      <c r="E17" s="11"/>
      <c r="F17" s="11"/>
      <c r="G17" s="182"/>
    </row>
    <row r="18" spans="1:7" ht="13.8" x14ac:dyDescent="0.25">
      <c r="A18" s="9"/>
      <c r="B18" s="180"/>
      <c r="C18" s="10"/>
      <c r="D18" s="16"/>
      <c r="E18" s="11"/>
      <c r="F18" s="11"/>
      <c r="G18" s="182"/>
    </row>
    <row r="19" spans="1:7" ht="13.8" x14ac:dyDescent="0.25">
      <c r="A19" s="9"/>
      <c r="B19" s="180"/>
      <c r="C19" s="185" t="s">
        <v>26</v>
      </c>
      <c r="D19" s="14">
        <f>D16</f>
        <v>31000</v>
      </c>
      <c r="E19" s="15">
        <f>E16</f>
        <v>31000</v>
      </c>
      <c r="F19" s="15">
        <f>F16</f>
        <v>0</v>
      </c>
      <c r="G19" s="183">
        <f>G16</f>
        <v>0</v>
      </c>
    </row>
    <row r="20" spans="1:7" ht="13.8" x14ac:dyDescent="0.25">
      <c r="A20" s="9"/>
      <c r="B20" s="180"/>
      <c r="C20" s="10"/>
      <c r="D20" s="16"/>
      <c r="E20" s="11"/>
      <c r="F20" s="11"/>
      <c r="G20" s="182"/>
    </row>
    <row r="21" spans="1:7" ht="13.8" x14ac:dyDescent="0.25">
      <c r="A21" s="190">
        <v>103</v>
      </c>
      <c r="B21" s="20"/>
      <c r="C21" s="185" t="s">
        <v>39</v>
      </c>
      <c r="D21" s="14"/>
      <c r="E21" s="15"/>
      <c r="F21" s="15"/>
      <c r="G21" s="183"/>
    </row>
    <row r="22" spans="1:7" ht="13.8" x14ac:dyDescent="0.25">
      <c r="A22" s="12"/>
      <c r="B22" s="180" t="s">
        <v>6</v>
      </c>
      <c r="C22" s="10" t="s">
        <v>76</v>
      </c>
      <c r="D22" s="16"/>
      <c r="E22" s="11"/>
      <c r="F22" s="11"/>
      <c r="G22" s="182"/>
    </row>
    <row r="23" spans="1:7" ht="13.8" x14ac:dyDescent="0.25">
      <c r="A23" s="12"/>
      <c r="B23" s="180"/>
      <c r="C23" s="10" t="s">
        <v>77</v>
      </c>
      <c r="D23" s="16">
        <v>7000</v>
      </c>
      <c r="E23" s="11">
        <v>7000</v>
      </c>
      <c r="F23" s="11">
        <v>0</v>
      </c>
      <c r="G23" s="182">
        <v>0</v>
      </c>
    </row>
    <row r="24" spans="1:7" ht="13.8" x14ac:dyDescent="0.25">
      <c r="A24" s="12"/>
      <c r="B24" s="180"/>
      <c r="C24" s="10" t="s">
        <v>78</v>
      </c>
      <c r="D24" s="16">
        <v>0</v>
      </c>
      <c r="E24" s="11">
        <v>0</v>
      </c>
      <c r="F24" s="11">
        <v>0</v>
      </c>
      <c r="G24" s="182">
        <v>0</v>
      </c>
    </row>
    <row r="25" spans="1:7" ht="13.8" x14ac:dyDescent="0.25">
      <c r="A25" s="191"/>
      <c r="B25" s="187"/>
      <c r="C25" s="192" t="s">
        <v>22</v>
      </c>
      <c r="D25" s="18">
        <f t="shared" ref="D25:G25" si="0">SUM(D23:D24)</f>
        <v>7000</v>
      </c>
      <c r="E25" s="19">
        <f t="shared" si="0"/>
        <v>7000</v>
      </c>
      <c r="F25" s="19">
        <f t="shared" si="0"/>
        <v>0</v>
      </c>
      <c r="G25" s="189">
        <f t="shared" si="0"/>
        <v>0</v>
      </c>
    </row>
    <row r="26" spans="1:7" ht="13.8" x14ac:dyDescent="0.25">
      <c r="A26" s="191"/>
      <c r="B26" s="180" t="s">
        <v>13</v>
      </c>
      <c r="C26" s="184" t="s">
        <v>88</v>
      </c>
      <c r="D26" s="18"/>
      <c r="E26" s="19"/>
      <c r="F26" s="19"/>
      <c r="G26" s="189"/>
    </row>
    <row r="27" spans="1:7" ht="13.8" x14ac:dyDescent="0.25">
      <c r="A27" s="12"/>
      <c r="B27" s="180"/>
      <c r="C27" s="185" t="s">
        <v>125</v>
      </c>
      <c r="D27" s="14">
        <f>D25</f>
        <v>7000</v>
      </c>
      <c r="E27" s="15">
        <f>E25</f>
        <v>7000</v>
      </c>
      <c r="F27" s="15">
        <f>F25</f>
        <v>0</v>
      </c>
      <c r="G27" s="183">
        <f>G25</f>
        <v>0</v>
      </c>
    </row>
    <row r="28" spans="1:7" ht="13.8" x14ac:dyDescent="0.25">
      <c r="A28" s="12"/>
      <c r="B28" s="180"/>
      <c r="C28" s="185"/>
      <c r="D28" s="14"/>
      <c r="E28" s="15"/>
      <c r="F28" s="15"/>
      <c r="G28" s="183"/>
    </row>
    <row r="29" spans="1:7" ht="13.8" x14ac:dyDescent="0.25">
      <c r="A29" s="12"/>
      <c r="B29" s="180"/>
      <c r="C29" s="185" t="s">
        <v>126</v>
      </c>
      <c r="D29" s="14">
        <f>D12+D19+D27</f>
        <v>53000</v>
      </c>
      <c r="E29" s="15">
        <f>E12+E19+E27</f>
        <v>53000</v>
      </c>
      <c r="F29" s="15">
        <f>F12+F19+F27</f>
        <v>0</v>
      </c>
      <c r="G29" s="183">
        <f>G12+G19+G27</f>
        <v>0</v>
      </c>
    </row>
    <row r="30" spans="1:7" ht="13.8" x14ac:dyDescent="0.25">
      <c r="A30" s="12"/>
      <c r="B30" s="180"/>
      <c r="C30" s="185"/>
      <c r="D30" s="14"/>
      <c r="E30" s="15"/>
      <c r="F30" s="15"/>
      <c r="G30" s="183"/>
    </row>
    <row r="31" spans="1:7" ht="13.8" x14ac:dyDescent="0.25">
      <c r="A31" s="9"/>
      <c r="B31" s="180"/>
      <c r="C31" s="10"/>
      <c r="D31" s="16"/>
      <c r="E31" s="11"/>
      <c r="F31" s="11"/>
      <c r="G31" s="182"/>
    </row>
    <row r="32" spans="1:7" ht="13.8" x14ac:dyDescent="0.25">
      <c r="A32" s="12">
        <v>104</v>
      </c>
      <c r="B32" s="186"/>
      <c r="C32" s="13" t="s">
        <v>27</v>
      </c>
      <c r="D32" s="193"/>
      <c r="E32" s="194"/>
      <c r="F32" s="194"/>
      <c r="G32" s="195"/>
    </row>
    <row r="33" spans="1:7" ht="13.8" x14ac:dyDescent="0.25">
      <c r="A33" s="9"/>
      <c r="B33" s="180" t="s">
        <v>6</v>
      </c>
      <c r="C33" s="10" t="s">
        <v>76</v>
      </c>
      <c r="D33" s="21"/>
      <c r="E33" s="22"/>
      <c r="F33" s="22"/>
      <c r="G33" s="196"/>
    </row>
    <row r="34" spans="1:7" ht="27.6" x14ac:dyDescent="0.25">
      <c r="A34" s="9"/>
      <c r="B34" s="180"/>
      <c r="C34" s="184" t="s">
        <v>139</v>
      </c>
      <c r="D34" s="21">
        <v>33000</v>
      </c>
      <c r="E34" s="22">
        <v>33000</v>
      </c>
      <c r="F34" s="22">
        <v>0</v>
      </c>
      <c r="G34" s="196">
        <v>0</v>
      </c>
    </row>
    <row r="35" spans="1:7" ht="13.8" x14ac:dyDescent="0.25">
      <c r="A35" s="197"/>
      <c r="B35" s="198"/>
      <c r="C35" s="184" t="s">
        <v>140</v>
      </c>
      <c r="D35" s="21">
        <v>23000</v>
      </c>
      <c r="E35" s="22">
        <v>23000</v>
      </c>
      <c r="F35" s="22">
        <v>0</v>
      </c>
      <c r="G35" s="196">
        <v>0</v>
      </c>
    </row>
    <row r="36" spans="1:7" ht="13.8" x14ac:dyDescent="0.25">
      <c r="A36" s="9"/>
      <c r="B36" s="187"/>
      <c r="C36" s="184" t="s">
        <v>103</v>
      </c>
      <c r="D36" s="21">
        <v>72500</v>
      </c>
      <c r="E36" s="22">
        <v>72500</v>
      </c>
      <c r="F36" s="22">
        <v>0</v>
      </c>
      <c r="G36" s="196">
        <v>0</v>
      </c>
    </row>
    <row r="37" spans="1:7" ht="13.8" x14ac:dyDescent="0.25">
      <c r="A37" s="9"/>
      <c r="B37" s="187"/>
      <c r="C37" s="199" t="s">
        <v>104</v>
      </c>
      <c r="D37" s="21">
        <v>11000</v>
      </c>
      <c r="E37" s="22">
        <v>11000</v>
      </c>
      <c r="F37" s="22">
        <v>0</v>
      </c>
      <c r="G37" s="196">
        <v>0</v>
      </c>
    </row>
    <row r="38" spans="1:7" ht="13.8" x14ac:dyDescent="0.25">
      <c r="A38" s="9"/>
      <c r="B38" s="187"/>
      <c r="C38" s="200" t="s">
        <v>105</v>
      </c>
      <c r="D38" s="21">
        <v>6000</v>
      </c>
      <c r="E38" s="22">
        <v>6000</v>
      </c>
      <c r="F38" s="22">
        <v>0</v>
      </c>
      <c r="G38" s="196">
        <v>0</v>
      </c>
    </row>
    <row r="39" spans="1:7" ht="13.8" x14ac:dyDescent="0.25">
      <c r="A39" s="9"/>
      <c r="B39" s="187"/>
      <c r="C39" s="200" t="s">
        <v>106</v>
      </c>
      <c r="D39" s="21">
        <v>29592</v>
      </c>
      <c r="E39" s="22">
        <v>29592</v>
      </c>
      <c r="F39" s="22">
        <v>0</v>
      </c>
      <c r="G39" s="196">
        <v>0</v>
      </c>
    </row>
    <row r="40" spans="1:7" ht="13.8" x14ac:dyDescent="0.25">
      <c r="A40" s="9"/>
      <c r="B40" s="187"/>
      <c r="C40" s="200" t="s">
        <v>107</v>
      </c>
      <c r="D40" s="21">
        <v>12500</v>
      </c>
      <c r="E40" s="22">
        <v>0</v>
      </c>
      <c r="F40" s="22">
        <v>12500</v>
      </c>
      <c r="G40" s="196">
        <v>0</v>
      </c>
    </row>
    <row r="41" spans="1:7" ht="13.8" x14ac:dyDescent="0.25">
      <c r="A41" s="197"/>
      <c r="B41" s="198"/>
      <c r="C41" s="184" t="s">
        <v>108</v>
      </c>
      <c r="D41" s="21">
        <v>1500</v>
      </c>
      <c r="E41" s="22">
        <v>0</v>
      </c>
      <c r="F41" s="22">
        <v>1500</v>
      </c>
      <c r="G41" s="196">
        <v>0</v>
      </c>
    </row>
    <row r="42" spans="1:7" ht="13.8" x14ac:dyDescent="0.25">
      <c r="A42" s="197"/>
      <c r="B42" s="198"/>
      <c r="C42" s="184" t="s">
        <v>112</v>
      </c>
      <c r="D42" s="21">
        <v>1500</v>
      </c>
      <c r="E42" s="22">
        <v>0</v>
      </c>
      <c r="F42" s="22">
        <v>1500</v>
      </c>
      <c r="G42" s="196">
        <v>0</v>
      </c>
    </row>
    <row r="43" spans="1:7" ht="13.8" x14ac:dyDescent="0.25">
      <c r="A43" s="197"/>
      <c r="B43" s="198"/>
      <c r="C43" s="184" t="s">
        <v>141</v>
      </c>
      <c r="D43" s="21">
        <v>79407</v>
      </c>
      <c r="E43" s="22">
        <v>79407</v>
      </c>
      <c r="F43" s="22">
        <v>0</v>
      </c>
      <c r="G43" s="196">
        <v>0</v>
      </c>
    </row>
    <row r="44" spans="1:7" ht="13.8" x14ac:dyDescent="0.25">
      <c r="A44" s="197"/>
      <c r="B44" s="198"/>
      <c r="C44" s="184" t="s">
        <v>144</v>
      </c>
      <c r="D44" s="21">
        <v>47100</v>
      </c>
      <c r="E44" s="22">
        <v>47100</v>
      </c>
      <c r="F44" s="22">
        <v>0</v>
      </c>
      <c r="G44" s="196">
        <v>0</v>
      </c>
    </row>
    <row r="45" spans="1:7" ht="13.8" x14ac:dyDescent="0.25">
      <c r="A45" s="197"/>
      <c r="B45" s="198"/>
      <c r="C45" s="184" t="s">
        <v>165</v>
      </c>
      <c r="D45" s="21">
        <v>20000</v>
      </c>
      <c r="E45" s="22">
        <v>20000</v>
      </c>
      <c r="F45" s="22">
        <v>0</v>
      </c>
      <c r="G45" s="196">
        <v>0</v>
      </c>
    </row>
    <row r="46" spans="1:7" ht="13.8" x14ac:dyDescent="0.25">
      <c r="A46" s="197"/>
      <c r="B46" s="198"/>
      <c r="C46" s="184" t="s">
        <v>166</v>
      </c>
      <c r="D46" s="21">
        <v>3375</v>
      </c>
      <c r="E46" s="22">
        <v>3375</v>
      </c>
      <c r="F46" s="22">
        <v>0</v>
      </c>
      <c r="G46" s="196">
        <v>0</v>
      </c>
    </row>
    <row r="47" spans="1:7" ht="13.8" x14ac:dyDescent="0.25">
      <c r="A47" s="197"/>
      <c r="B47" s="198"/>
      <c r="C47" s="10" t="s">
        <v>199</v>
      </c>
      <c r="D47" s="21">
        <v>20348</v>
      </c>
      <c r="E47" s="22">
        <v>20348</v>
      </c>
      <c r="F47" s="22">
        <v>0</v>
      </c>
      <c r="G47" s="196">
        <v>0</v>
      </c>
    </row>
    <row r="48" spans="1:7" ht="13.8" x14ac:dyDescent="0.25">
      <c r="A48" s="9"/>
      <c r="B48" s="187"/>
      <c r="C48" s="200"/>
      <c r="D48" s="21"/>
      <c r="E48" s="22"/>
      <c r="F48" s="22"/>
      <c r="G48" s="196"/>
    </row>
    <row r="49" spans="1:7" ht="14.4" x14ac:dyDescent="0.3">
      <c r="A49" s="9"/>
      <c r="B49" s="180"/>
      <c r="C49" s="201" t="s">
        <v>30</v>
      </c>
      <c r="D49" s="202">
        <f t="shared" ref="D49:G49" si="1">SUM(D34:D48)</f>
        <v>360822</v>
      </c>
      <c r="E49" s="203">
        <f t="shared" si="1"/>
        <v>345322</v>
      </c>
      <c r="F49" s="203">
        <f t="shared" si="1"/>
        <v>15500</v>
      </c>
      <c r="G49" s="204">
        <f t="shared" si="1"/>
        <v>0</v>
      </c>
    </row>
    <row r="50" spans="1:7" ht="13.8" x14ac:dyDescent="0.25">
      <c r="A50" s="9"/>
      <c r="B50" s="180"/>
      <c r="C50" s="184"/>
      <c r="D50" s="21"/>
      <c r="E50" s="22"/>
      <c r="F50" s="22"/>
      <c r="G50" s="196"/>
    </row>
    <row r="51" spans="1:7" ht="13.8" x14ac:dyDescent="0.25">
      <c r="A51" s="9"/>
      <c r="B51" s="180" t="s">
        <v>10</v>
      </c>
      <c r="C51" s="184" t="s">
        <v>51</v>
      </c>
      <c r="D51" s="21"/>
      <c r="E51" s="22"/>
      <c r="F51" s="22"/>
      <c r="G51" s="196"/>
    </row>
    <row r="52" spans="1:7" ht="13.8" x14ac:dyDescent="0.25">
      <c r="A52" s="9"/>
      <c r="B52" s="180"/>
      <c r="C52" s="184" t="s">
        <v>53</v>
      </c>
      <c r="D52" s="21"/>
      <c r="E52" s="22"/>
      <c r="F52" s="22"/>
      <c r="G52" s="196"/>
    </row>
    <row r="53" spans="1:7" ht="13.8" x14ac:dyDescent="0.25">
      <c r="A53" s="9"/>
      <c r="B53" s="180"/>
      <c r="C53" s="184" t="s">
        <v>60</v>
      </c>
      <c r="D53" s="21">
        <v>69000</v>
      </c>
      <c r="E53" s="22">
        <v>69000</v>
      </c>
      <c r="F53" s="22">
        <v>0</v>
      </c>
      <c r="G53" s="196">
        <v>0</v>
      </c>
    </row>
    <row r="54" spans="1:7" ht="13.8" x14ac:dyDescent="0.25">
      <c r="A54" s="9"/>
      <c r="B54" s="180"/>
      <c r="C54" s="184" t="s">
        <v>58</v>
      </c>
      <c r="D54" s="21">
        <v>124000</v>
      </c>
      <c r="E54" s="22">
        <v>124000</v>
      </c>
      <c r="F54" s="22">
        <v>0</v>
      </c>
      <c r="G54" s="196">
        <v>0</v>
      </c>
    </row>
    <row r="55" spans="1:7" ht="13.8" x14ac:dyDescent="0.25">
      <c r="A55" s="197"/>
      <c r="B55" s="198"/>
      <c r="C55" s="184" t="s">
        <v>59</v>
      </c>
      <c r="D55" s="21">
        <v>12000</v>
      </c>
      <c r="E55" s="22">
        <v>12000</v>
      </c>
      <c r="F55" s="22">
        <v>0</v>
      </c>
      <c r="G55" s="196">
        <v>0</v>
      </c>
    </row>
    <row r="56" spans="1:7" ht="13.8" x14ac:dyDescent="0.25">
      <c r="A56" s="197"/>
      <c r="B56" s="198"/>
      <c r="C56" s="184" t="s">
        <v>61</v>
      </c>
      <c r="D56" s="21">
        <v>1016000</v>
      </c>
      <c r="E56" s="22">
        <f>D56</f>
        <v>1016000</v>
      </c>
      <c r="F56" s="22">
        <v>0</v>
      </c>
      <c r="G56" s="196">
        <v>0</v>
      </c>
    </row>
    <row r="57" spans="1:7" ht="14.4" x14ac:dyDescent="0.3">
      <c r="A57" s="9"/>
      <c r="B57" s="180"/>
      <c r="C57" s="188" t="s">
        <v>22</v>
      </c>
      <c r="D57" s="202">
        <f t="shared" ref="D57:G57" si="2">SUM(D53:D56)</f>
        <v>1221000</v>
      </c>
      <c r="E57" s="203">
        <f t="shared" si="2"/>
        <v>1221000</v>
      </c>
      <c r="F57" s="203">
        <f t="shared" si="2"/>
        <v>0</v>
      </c>
      <c r="G57" s="204">
        <f t="shared" si="2"/>
        <v>0</v>
      </c>
    </row>
    <row r="58" spans="1:7" ht="13.8" x14ac:dyDescent="0.25">
      <c r="A58" s="9"/>
      <c r="B58" s="180"/>
      <c r="C58" s="188"/>
      <c r="D58" s="205"/>
      <c r="E58" s="206"/>
      <c r="F58" s="206"/>
      <c r="G58" s="207"/>
    </row>
    <row r="59" spans="1:7" ht="13.8" x14ac:dyDescent="0.25">
      <c r="A59" s="191"/>
      <c r="B59" s="187"/>
      <c r="C59" s="184" t="s">
        <v>109</v>
      </c>
      <c r="D59" s="21"/>
      <c r="E59" s="22"/>
      <c r="F59" s="22"/>
      <c r="G59" s="196"/>
    </row>
    <row r="60" spans="1:7" ht="13.8" x14ac:dyDescent="0.25">
      <c r="A60" s="197"/>
      <c r="B60" s="198"/>
      <c r="C60" s="184" t="s">
        <v>110</v>
      </c>
      <c r="D60" s="21">
        <v>11000</v>
      </c>
      <c r="E60" s="22">
        <v>11000</v>
      </c>
      <c r="F60" s="22">
        <v>0</v>
      </c>
      <c r="G60" s="196">
        <v>0</v>
      </c>
    </row>
    <row r="61" spans="1:7" ht="13.8" x14ac:dyDescent="0.25">
      <c r="A61" s="191"/>
      <c r="B61" s="187"/>
      <c r="C61" s="200" t="s">
        <v>111</v>
      </c>
      <c r="D61" s="21">
        <v>6000</v>
      </c>
      <c r="E61" s="22">
        <v>6000</v>
      </c>
      <c r="F61" s="22">
        <v>0</v>
      </c>
      <c r="G61" s="196">
        <v>0</v>
      </c>
    </row>
    <row r="62" spans="1:7" ht="14.4" x14ac:dyDescent="0.3">
      <c r="A62" s="208"/>
      <c r="B62" s="187"/>
      <c r="C62" s="188" t="s">
        <v>22</v>
      </c>
      <c r="D62" s="205">
        <f t="shared" ref="D62:G62" si="3">SUM(D60:D61)</f>
        <v>17000</v>
      </c>
      <c r="E62" s="206">
        <f t="shared" si="3"/>
        <v>17000</v>
      </c>
      <c r="F62" s="206">
        <f t="shared" si="3"/>
        <v>0</v>
      </c>
      <c r="G62" s="207">
        <f t="shared" si="3"/>
        <v>0</v>
      </c>
    </row>
    <row r="63" spans="1:7" ht="14.4" x14ac:dyDescent="0.3">
      <c r="A63" s="208"/>
      <c r="B63" s="187"/>
      <c r="C63" s="188"/>
      <c r="D63" s="205"/>
      <c r="E63" s="206"/>
      <c r="F63" s="206"/>
      <c r="G63" s="207"/>
    </row>
    <row r="64" spans="1:7" ht="14.4" x14ac:dyDescent="0.3">
      <c r="A64" s="9"/>
      <c r="B64" s="180"/>
      <c r="C64" s="201" t="s">
        <v>31</v>
      </c>
      <c r="D64" s="202">
        <f>D57+D62</f>
        <v>1238000</v>
      </c>
      <c r="E64" s="203">
        <f t="shared" ref="E64:G64" si="4">E57+E62</f>
        <v>1238000</v>
      </c>
      <c r="F64" s="203">
        <f t="shared" si="4"/>
        <v>0</v>
      </c>
      <c r="G64" s="204">
        <f t="shared" si="4"/>
        <v>0</v>
      </c>
    </row>
    <row r="65" spans="1:7" x14ac:dyDescent="0.3">
      <c r="A65" s="9"/>
      <c r="B65" s="209"/>
      <c r="C65" s="184"/>
      <c r="D65" s="21"/>
      <c r="E65" s="22"/>
      <c r="F65" s="22"/>
      <c r="G65" s="196"/>
    </row>
    <row r="66" spans="1:7" ht="13.8" x14ac:dyDescent="0.25">
      <c r="A66" s="9"/>
      <c r="B66" s="180" t="s">
        <v>11</v>
      </c>
      <c r="C66" s="184" t="s">
        <v>24</v>
      </c>
      <c r="D66" s="21"/>
      <c r="E66" s="22"/>
      <c r="F66" s="22"/>
      <c r="G66" s="196"/>
    </row>
    <row r="67" spans="1:7" ht="27.6" x14ac:dyDescent="0.25">
      <c r="A67" s="9"/>
      <c r="B67" s="180"/>
      <c r="C67" s="184" t="s">
        <v>29</v>
      </c>
      <c r="D67" s="16"/>
      <c r="E67" s="11"/>
      <c r="F67" s="11"/>
      <c r="G67" s="182"/>
    </row>
    <row r="68" spans="1:7" ht="13.8" x14ac:dyDescent="0.25">
      <c r="A68" s="9"/>
      <c r="B68" s="180"/>
      <c r="C68" s="184" t="s">
        <v>86</v>
      </c>
      <c r="D68" s="16">
        <f>749235+9343</f>
        <v>758578</v>
      </c>
      <c r="E68" s="11">
        <f>D68</f>
        <v>758578</v>
      </c>
      <c r="F68" s="11">
        <v>0</v>
      </c>
      <c r="G68" s="182">
        <v>0</v>
      </c>
    </row>
    <row r="69" spans="1:7" ht="13.8" x14ac:dyDescent="0.25">
      <c r="A69" s="197"/>
      <c r="B69" s="198"/>
      <c r="C69" s="184" t="s">
        <v>87</v>
      </c>
      <c r="D69" s="16">
        <v>567728</v>
      </c>
      <c r="E69" s="11">
        <f>D69</f>
        <v>567728</v>
      </c>
      <c r="F69" s="22">
        <v>0</v>
      </c>
      <c r="G69" s="196">
        <v>0</v>
      </c>
    </row>
    <row r="70" spans="1:7" ht="13.8" x14ac:dyDescent="0.25">
      <c r="A70" s="197"/>
      <c r="B70" s="198"/>
      <c r="C70" s="184" t="s">
        <v>122</v>
      </c>
      <c r="D70" s="16">
        <v>699594</v>
      </c>
      <c r="E70" s="11">
        <f>D70</f>
        <v>699594</v>
      </c>
      <c r="F70" s="11">
        <v>0</v>
      </c>
      <c r="G70" s="196">
        <v>0</v>
      </c>
    </row>
    <row r="71" spans="1:7" ht="13.8" x14ac:dyDescent="0.25">
      <c r="A71" s="197"/>
      <c r="B71" s="198"/>
      <c r="C71" s="184" t="s">
        <v>123</v>
      </c>
      <c r="D71" s="16">
        <v>347654</v>
      </c>
      <c r="E71" s="11">
        <f>D71</f>
        <v>347654</v>
      </c>
      <c r="F71" s="11">
        <v>0</v>
      </c>
      <c r="G71" s="196">
        <v>0</v>
      </c>
    </row>
    <row r="72" spans="1:7" ht="13.8" x14ac:dyDescent="0.25">
      <c r="A72" s="197"/>
      <c r="B72" s="198"/>
      <c r="C72" s="184" t="s">
        <v>124</v>
      </c>
      <c r="D72" s="16">
        <v>77417</v>
      </c>
      <c r="E72" s="11">
        <f>D72</f>
        <v>77417</v>
      </c>
      <c r="F72" s="22">
        <v>0</v>
      </c>
      <c r="G72" s="196">
        <v>0</v>
      </c>
    </row>
    <row r="73" spans="1:7" ht="13.8" x14ac:dyDescent="0.25">
      <c r="A73" s="197"/>
      <c r="B73" s="198"/>
      <c r="C73" s="184"/>
      <c r="D73" s="21"/>
      <c r="E73" s="22"/>
      <c r="F73" s="22"/>
      <c r="G73" s="196"/>
    </row>
    <row r="74" spans="1:7" ht="13.8" x14ac:dyDescent="0.25">
      <c r="A74" s="9"/>
      <c r="B74" s="180"/>
      <c r="C74" s="188" t="s">
        <v>22</v>
      </c>
      <c r="D74" s="18">
        <f>SUM(D68:D73)</f>
        <v>2450971</v>
      </c>
      <c r="E74" s="19">
        <f>SUM(E68:E73)</f>
        <v>2450971</v>
      </c>
      <c r="F74" s="19">
        <f>SUM(F68:F73)</f>
        <v>0</v>
      </c>
      <c r="G74" s="189">
        <f>SUM(G68:G73)</f>
        <v>0</v>
      </c>
    </row>
    <row r="75" spans="1:7" ht="13.8" x14ac:dyDescent="0.25">
      <c r="A75" s="9"/>
      <c r="B75" s="180"/>
      <c r="C75" s="184"/>
      <c r="D75" s="16"/>
      <c r="E75" s="11"/>
      <c r="F75" s="11"/>
      <c r="G75" s="182"/>
    </row>
    <row r="76" spans="1:7" ht="14.4" x14ac:dyDescent="0.3">
      <c r="A76" s="9"/>
      <c r="B76" s="180"/>
      <c r="C76" s="201" t="s">
        <v>32</v>
      </c>
      <c r="D76" s="202">
        <f>D74</f>
        <v>2450971</v>
      </c>
      <c r="E76" s="203">
        <f>E74</f>
        <v>2450971</v>
      </c>
      <c r="F76" s="203">
        <f>F74</f>
        <v>0</v>
      </c>
      <c r="G76" s="204">
        <f>G74</f>
        <v>0</v>
      </c>
    </row>
    <row r="77" spans="1:7" ht="13.8" x14ac:dyDescent="0.25">
      <c r="A77" s="9"/>
      <c r="B77" s="180"/>
      <c r="C77" s="184"/>
      <c r="D77" s="21"/>
      <c r="E77" s="22"/>
      <c r="F77" s="22"/>
      <c r="G77" s="196"/>
    </row>
    <row r="78" spans="1:7" ht="13.8" x14ac:dyDescent="0.25">
      <c r="A78" s="9"/>
      <c r="B78" s="180" t="s">
        <v>7</v>
      </c>
      <c r="C78" s="184" t="s">
        <v>57</v>
      </c>
      <c r="D78" s="21"/>
      <c r="E78" s="22"/>
      <c r="F78" s="22"/>
      <c r="G78" s="196"/>
    </row>
    <row r="79" spans="1:7" ht="13.8" x14ac:dyDescent="0.25">
      <c r="A79" s="9"/>
      <c r="B79" s="180"/>
      <c r="C79" s="184" t="s">
        <v>12</v>
      </c>
      <c r="D79" s="21"/>
      <c r="E79" s="22"/>
      <c r="F79" s="22"/>
      <c r="G79" s="196"/>
    </row>
    <row r="80" spans="1:7" ht="13.8" x14ac:dyDescent="0.25">
      <c r="A80" s="197"/>
      <c r="B80" s="198"/>
      <c r="C80" s="184" t="s">
        <v>85</v>
      </c>
      <c r="D80" s="11">
        <v>207354</v>
      </c>
      <c r="E80" s="11">
        <f>D80</f>
        <v>207354</v>
      </c>
      <c r="F80" s="22">
        <v>0</v>
      </c>
      <c r="G80" s="196">
        <v>0</v>
      </c>
    </row>
    <row r="81" spans="1:7" ht="13.8" x14ac:dyDescent="0.25">
      <c r="A81" s="197"/>
      <c r="B81" s="198"/>
      <c r="C81" s="184" t="s">
        <v>79</v>
      </c>
      <c r="D81" s="11"/>
      <c r="E81" s="11"/>
      <c r="F81" s="22"/>
      <c r="G81" s="196"/>
    </row>
    <row r="82" spans="1:7" ht="13.8" x14ac:dyDescent="0.25">
      <c r="A82" s="197"/>
      <c r="B82" s="198"/>
      <c r="C82" s="184" t="s">
        <v>80</v>
      </c>
      <c r="D82" s="11"/>
      <c r="E82" s="11"/>
      <c r="F82" s="22"/>
      <c r="G82" s="196"/>
    </row>
    <row r="83" spans="1:7" ht="13.8" x14ac:dyDescent="0.25">
      <c r="A83" s="197"/>
      <c r="B83" s="198"/>
      <c r="C83" s="184" t="s">
        <v>81</v>
      </c>
      <c r="D83" s="11">
        <v>25298</v>
      </c>
      <c r="E83" s="11">
        <f>D83</f>
        <v>25298</v>
      </c>
      <c r="F83" s="22">
        <v>0</v>
      </c>
      <c r="G83" s="196">
        <v>0</v>
      </c>
    </row>
    <row r="84" spans="1:7" ht="13.8" x14ac:dyDescent="0.25">
      <c r="A84" s="197"/>
      <c r="B84" s="198"/>
      <c r="C84" s="184" t="s">
        <v>82</v>
      </c>
      <c r="D84" s="11">
        <v>55319</v>
      </c>
      <c r="E84" s="11">
        <f>D84</f>
        <v>55319</v>
      </c>
      <c r="F84" s="22">
        <v>0</v>
      </c>
      <c r="G84" s="196">
        <v>0</v>
      </c>
    </row>
    <row r="85" spans="1:7" ht="13.8" x14ac:dyDescent="0.25">
      <c r="A85" s="197"/>
      <c r="B85" s="198"/>
      <c r="C85" s="184"/>
      <c r="D85" s="11"/>
      <c r="E85" s="11"/>
      <c r="F85" s="22"/>
      <c r="G85" s="196"/>
    </row>
    <row r="86" spans="1:7" ht="14.4" x14ac:dyDescent="0.3">
      <c r="A86" s="210"/>
      <c r="B86" s="211"/>
      <c r="C86" s="201" t="s">
        <v>33</v>
      </c>
      <c r="D86" s="24">
        <f>SUM(D80:D85)</f>
        <v>287971</v>
      </c>
      <c r="E86" s="24">
        <f t="shared" ref="E86:G86" si="5">SUM(E80:E85)</f>
        <v>287971</v>
      </c>
      <c r="F86" s="203">
        <f t="shared" si="5"/>
        <v>0</v>
      </c>
      <c r="G86" s="204">
        <f t="shared" si="5"/>
        <v>0</v>
      </c>
    </row>
    <row r="87" spans="1:7" ht="13.8" x14ac:dyDescent="0.25">
      <c r="A87" s="197"/>
      <c r="B87" s="198"/>
      <c r="C87" s="184"/>
      <c r="D87" s="21"/>
      <c r="E87" s="22"/>
      <c r="F87" s="22"/>
      <c r="G87" s="196"/>
    </row>
    <row r="88" spans="1:7" ht="13.8" x14ac:dyDescent="0.25">
      <c r="A88" s="197"/>
      <c r="B88" s="212" t="s">
        <v>13</v>
      </c>
      <c r="C88" s="184" t="s">
        <v>88</v>
      </c>
      <c r="D88" s="21"/>
      <c r="E88" s="22"/>
      <c r="F88" s="22"/>
      <c r="G88" s="196"/>
    </row>
    <row r="89" spans="1:7" ht="13.8" x14ac:dyDescent="0.25">
      <c r="A89" s="197"/>
      <c r="B89" s="198"/>
      <c r="C89" s="184" t="s">
        <v>89</v>
      </c>
      <c r="D89" s="21"/>
      <c r="E89" s="22"/>
      <c r="F89" s="22"/>
      <c r="G89" s="196"/>
    </row>
    <row r="90" spans="1:7" ht="27.6" x14ac:dyDescent="0.25">
      <c r="A90" s="197"/>
      <c r="B90" s="198"/>
      <c r="C90" s="184" t="s">
        <v>747</v>
      </c>
      <c r="D90" s="11">
        <v>34965</v>
      </c>
      <c r="E90" s="11">
        <f>D90</f>
        <v>34965</v>
      </c>
      <c r="F90" s="22">
        <v>0</v>
      </c>
      <c r="G90" s="196">
        <v>0</v>
      </c>
    </row>
    <row r="91" spans="1:7" ht="14.4" x14ac:dyDescent="0.3">
      <c r="A91" s="208"/>
      <c r="B91" s="180"/>
      <c r="C91" s="184" t="s">
        <v>148</v>
      </c>
      <c r="D91" s="21">
        <v>405</v>
      </c>
      <c r="E91" s="22">
        <v>405</v>
      </c>
      <c r="F91" s="22">
        <v>0</v>
      </c>
      <c r="G91" s="196">
        <v>0</v>
      </c>
    </row>
    <row r="92" spans="1:7" ht="14.4" x14ac:dyDescent="0.3">
      <c r="A92" s="208"/>
      <c r="B92" s="180"/>
      <c r="C92" s="184" t="s">
        <v>149</v>
      </c>
      <c r="D92" s="21"/>
      <c r="E92" s="22"/>
      <c r="F92" s="22"/>
      <c r="G92" s="196"/>
    </row>
    <row r="93" spans="1:7" ht="14.4" x14ac:dyDescent="0.3">
      <c r="A93" s="208"/>
      <c r="B93" s="180"/>
      <c r="C93" s="184" t="s">
        <v>150</v>
      </c>
      <c r="D93" s="21">
        <v>12232</v>
      </c>
      <c r="E93" s="22">
        <f t="shared" ref="E93:E99" si="6">D93</f>
        <v>12232</v>
      </c>
      <c r="F93" s="22">
        <v>0</v>
      </c>
      <c r="G93" s="196">
        <v>0</v>
      </c>
    </row>
    <row r="94" spans="1:7" ht="14.4" x14ac:dyDescent="0.3">
      <c r="A94" s="208"/>
      <c r="B94" s="180"/>
      <c r="C94" s="184" t="s">
        <v>151</v>
      </c>
      <c r="D94" s="21">
        <v>2508</v>
      </c>
      <c r="E94" s="22">
        <f t="shared" si="6"/>
        <v>2508</v>
      </c>
      <c r="F94" s="22">
        <v>0</v>
      </c>
      <c r="G94" s="196">
        <v>0</v>
      </c>
    </row>
    <row r="95" spans="1:7" ht="14.4" x14ac:dyDescent="0.3">
      <c r="A95" s="208"/>
      <c r="B95" s="180"/>
      <c r="C95" s="10" t="s">
        <v>152</v>
      </c>
      <c r="D95" s="21">
        <v>2106</v>
      </c>
      <c r="E95" s="22">
        <f t="shared" si="6"/>
        <v>2106</v>
      </c>
      <c r="F95" s="22">
        <v>0</v>
      </c>
      <c r="G95" s="196">
        <v>0</v>
      </c>
    </row>
    <row r="96" spans="1:7" ht="28.2" x14ac:dyDescent="0.3">
      <c r="A96" s="208"/>
      <c r="B96" s="180"/>
      <c r="C96" s="184" t="s">
        <v>153</v>
      </c>
      <c r="D96" s="21">
        <v>1074</v>
      </c>
      <c r="E96" s="22">
        <f t="shared" si="6"/>
        <v>1074</v>
      </c>
      <c r="F96" s="22">
        <v>0</v>
      </c>
      <c r="G96" s="196">
        <v>0</v>
      </c>
    </row>
    <row r="97" spans="1:7" ht="14.4" x14ac:dyDescent="0.3">
      <c r="A97" s="208"/>
      <c r="B97" s="180"/>
      <c r="C97" s="10" t="s">
        <v>154</v>
      </c>
      <c r="D97" s="21">
        <v>2898</v>
      </c>
      <c r="E97" s="22">
        <f t="shared" si="6"/>
        <v>2898</v>
      </c>
      <c r="F97" s="22">
        <v>0</v>
      </c>
      <c r="G97" s="196">
        <v>0</v>
      </c>
    </row>
    <row r="98" spans="1:7" ht="14.4" x14ac:dyDescent="0.3">
      <c r="A98" s="208"/>
      <c r="B98" s="180"/>
      <c r="C98" s="10" t="s">
        <v>175</v>
      </c>
      <c r="D98" s="21">
        <v>4769</v>
      </c>
      <c r="E98" s="22">
        <f t="shared" si="6"/>
        <v>4769</v>
      </c>
      <c r="F98" s="22">
        <v>0</v>
      </c>
      <c r="G98" s="196">
        <v>0</v>
      </c>
    </row>
    <row r="99" spans="1:7" ht="14.4" x14ac:dyDescent="0.3">
      <c r="A99" s="208"/>
      <c r="B99" s="180"/>
      <c r="C99" s="10" t="s">
        <v>176</v>
      </c>
      <c r="D99" s="21">
        <v>2731</v>
      </c>
      <c r="E99" s="22">
        <f t="shared" si="6"/>
        <v>2731</v>
      </c>
      <c r="F99" s="22">
        <v>0</v>
      </c>
      <c r="G99" s="196">
        <v>0</v>
      </c>
    </row>
    <row r="100" spans="1:7" ht="14.4" x14ac:dyDescent="0.3">
      <c r="A100" s="208"/>
      <c r="B100" s="180"/>
      <c r="C100" s="213" t="s">
        <v>167</v>
      </c>
      <c r="D100" s="21">
        <v>1278</v>
      </c>
      <c r="E100" s="22">
        <v>0</v>
      </c>
      <c r="F100" s="22">
        <v>1278</v>
      </c>
      <c r="G100" s="196">
        <v>0</v>
      </c>
    </row>
    <row r="101" spans="1:7" ht="14.4" x14ac:dyDescent="0.3">
      <c r="A101" s="208"/>
      <c r="B101" s="180"/>
      <c r="C101" s="184" t="s">
        <v>155</v>
      </c>
      <c r="D101" s="21">
        <v>4644</v>
      </c>
      <c r="E101" s="22">
        <v>0</v>
      </c>
      <c r="F101" s="22">
        <f>D101</f>
        <v>4644</v>
      </c>
      <c r="G101" s="196">
        <v>0</v>
      </c>
    </row>
    <row r="102" spans="1:7" ht="13.8" x14ac:dyDescent="0.25">
      <c r="A102" s="197"/>
      <c r="B102" s="198"/>
      <c r="C102" s="184" t="s">
        <v>156</v>
      </c>
      <c r="D102" s="21">
        <v>560</v>
      </c>
      <c r="E102" s="22">
        <v>0</v>
      </c>
      <c r="F102" s="22">
        <v>0</v>
      </c>
      <c r="G102" s="196">
        <v>560</v>
      </c>
    </row>
    <row r="103" spans="1:7" ht="14.4" x14ac:dyDescent="0.3">
      <c r="A103" s="208"/>
      <c r="B103" s="180"/>
      <c r="C103" s="213" t="s">
        <v>189</v>
      </c>
      <c r="D103" s="21">
        <v>2200</v>
      </c>
      <c r="E103" s="22">
        <f>D103</f>
        <v>2200</v>
      </c>
      <c r="F103" s="22">
        <v>0</v>
      </c>
      <c r="G103" s="25">
        <v>0</v>
      </c>
    </row>
    <row r="104" spans="1:7" ht="14.4" x14ac:dyDescent="0.3">
      <c r="A104" s="208"/>
      <c r="B104" s="180"/>
      <c r="C104" s="213" t="s">
        <v>190</v>
      </c>
      <c r="D104" s="21">
        <v>5753</v>
      </c>
      <c r="E104" s="22">
        <f>D104</f>
        <v>5753</v>
      </c>
      <c r="F104" s="22">
        <v>0</v>
      </c>
      <c r="G104" s="25">
        <v>0</v>
      </c>
    </row>
    <row r="105" spans="1:7" ht="14.4" x14ac:dyDescent="0.3">
      <c r="A105" s="208"/>
      <c r="B105" s="180"/>
      <c r="C105" s="213" t="s">
        <v>196</v>
      </c>
      <c r="D105" s="21">
        <v>3601</v>
      </c>
      <c r="E105" s="22">
        <v>3601</v>
      </c>
      <c r="F105" s="22">
        <v>0</v>
      </c>
      <c r="G105" s="25">
        <v>0</v>
      </c>
    </row>
    <row r="106" spans="1:7" ht="28.2" x14ac:dyDescent="0.3">
      <c r="A106" s="208"/>
      <c r="B106" s="180"/>
      <c r="C106" s="184" t="s">
        <v>296</v>
      </c>
      <c r="D106" s="21">
        <v>6674</v>
      </c>
      <c r="E106" s="22">
        <f>D106</f>
        <v>6674</v>
      </c>
      <c r="F106" s="22">
        <v>0</v>
      </c>
      <c r="G106" s="25">
        <v>0</v>
      </c>
    </row>
    <row r="107" spans="1:7" ht="14.4" x14ac:dyDescent="0.3">
      <c r="A107" s="208"/>
      <c r="B107" s="180"/>
      <c r="C107" s="184" t="s">
        <v>297</v>
      </c>
      <c r="D107" s="21">
        <v>1695</v>
      </c>
      <c r="E107" s="22">
        <f>D107</f>
        <v>1695</v>
      </c>
      <c r="F107" s="22">
        <v>0</v>
      </c>
      <c r="G107" s="25">
        <v>0</v>
      </c>
    </row>
    <row r="108" spans="1:7" ht="14.4" x14ac:dyDescent="0.3">
      <c r="A108" s="208"/>
      <c r="B108" s="180"/>
      <c r="C108" s="184"/>
      <c r="D108" s="21"/>
      <c r="E108" s="22"/>
      <c r="F108" s="22"/>
      <c r="G108" s="25"/>
    </row>
    <row r="109" spans="1:7" ht="14.4" x14ac:dyDescent="0.3">
      <c r="A109" s="208"/>
      <c r="B109" s="180"/>
      <c r="C109" s="188" t="s">
        <v>22</v>
      </c>
      <c r="D109" s="18">
        <f>SUM(D90:D108)</f>
        <v>90093</v>
      </c>
      <c r="E109" s="19">
        <f>SUM(E90:E108)</f>
        <v>83611</v>
      </c>
      <c r="F109" s="19">
        <f>SUM(F90:F108)</f>
        <v>5922</v>
      </c>
      <c r="G109" s="26">
        <f>SUM(G90:G108)</f>
        <v>560</v>
      </c>
    </row>
    <row r="110" spans="1:7" ht="14.4" x14ac:dyDescent="0.3">
      <c r="A110" s="208"/>
      <c r="B110" s="187"/>
      <c r="C110" s="188"/>
      <c r="D110" s="205"/>
      <c r="E110" s="206"/>
      <c r="F110" s="206"/>
      <c r="G110" s="214"/>
    </row>
    <row r="111" spans="1:7" x14ac:dyDescent="0.3">
      <c r="A111" s="208"/>
      <c r="B111" s="215"/>
      <c r="C111" s="184" t="s">
        <v>90</v>
      </c>
      <c r="D111" s="21"/>
      <c r="E111" s="22"/>
      <c r="F111" s="22"/>
      <c r="G111" s="25"/>
    </row>
    <row r="112" spans="1:7" ht="13.8" x14ac:dyDescent="0.25">
      <c r="A112" s="9"/>
      <c r="B112" s="187"/>
      <c r="C112" s="184" t="s">
        <v>179</v>
      </c>
      <c r="D112" s="16">
        <v>11000</v>
      </c>
      <c r="E112" s="11">
        <v>11000</v>
      </c>
      <c r="F112" s="11">
        <v>0</v>
      </c>
      <c r="G112" s="27">
        <v>0</v>
      </c>
    </row>
    <row r="113" spans="1:7" ht="27.6" x14ac:dyDescent="0.25">
      <c r="A113" s="9"/>
      <c r="B113" s="187"/>
      <c r="C113" s="28" t="s">
        <v>180</v>
      </c>
      <c r="D113" s="16">
        <v>520641</v>
      </c>
      <c r="E113" s="11">
        <f>D113</f>
        <v>520641</v>
      </c>
      <c r="F113" s="11">
        <v>0</v>
      </c>
      <c r="G113" s="27">
        <v>0</v>
      </c>
    </row>
    <row r="114" spans="1:7" ht="27.6" x14ac:dyDescent="0.25">
      <c r="A114" s="9"/>
      <c r="B114" s="187"/>
      <c r="C114" s="28" t="s">
        <v>181</v>
      </c>
      <c r="D114" s="16">
        <v>222285</v>
      </c>
      <c r="E114" s="11">
        <f>D114</f>
        <v>222285</v>
      </c>
      <c r="F114" s="11">
        <v>0</v>
      </c>
      <c r="G114" s="27">
        <v>0</v>
      </c>
    </row>
    <row r="115" spans="1:7" ht="27.6" x14ac:dyDescent="0.25">
      <c r="A115" s="9"/>
      <c r="B115" s="187"/>
      <c r="C115" s="28" t="s">
        <v>298</v>
      </c>
      <c r="D115" s="16">
        <v>119771</v>
      </c>
      <c r="E115" s="11">
        <f>D115</f>
        <v>119771</v>
      </c>
      <c r="F115" s="11">
        <v>0</v>
      </c>
      <c r="G115" s="27">
        <v>0</v>
      </c>
    </row>
    <row r="116" spans="1:7" ht="27.6" x14ac:dyDescent="0.25">
      <c r="A116" s="9"/>
      <c r="B116" s="187"/>
      <c r="C116" s="28" t="s">
        <v>299</v>
      </c>
      <c r="D116" s="16">
        <v>68610</v>
      </c>
      <c r="E116" s="11">
        <f>D116</f>
        <v>68610</v>
      </c>
      <c r="F116" s="11">
        <v>0</v>
      </c>
      <c r="G116" s="27">
        <v>0</v>
      </c>
    </row>
    <row r="117" spans="1:7" ht="27.6" x14ac:dyDescent="0.25">
      <c r="A117" s="9"/>
      <c r="B117" s="187"/>
      <c r="C117" s="28" t="s">
        <v>300</v>
      </c>
      <c r="D117" s="16">
        <v>410990</v>
      </c>
      <c r="E117" s="11">
        <f t="shared" ref="E117:E124" si="7">D117</f>
        <v>410990</v>
      </c>
      <c r="F117" s="11">
        <v>0</v>
      </c>
      <c r="G117" s="27">
        <v>0</v>
      </c>
    </row>
    <row r="118" spans="1:7" ht="13.8" x14ac:dyDescent="0.25">
      <c r="A118" s="9"/>
      <c r="B118" s="187"/>
      <c r="C118" s="28" t="s">
        <v>301</v>
      </c>
      <c r="D118" s="16">
        <v>150566</v>
      </c>
      <c r="E118" s="11">
        <f t="shared" si="7"/>
        <v>150566</v>
      </c>
      <c r="F118" s="11">
        <v>0</v>
      </c>
      <c r="G118" s="27">
        <v>0</v>
      </c>
    </row>
    <row r="119" spans="1:7" ht="27.6" x14ac:dyDescent="0.25">
      <c r="A119" s="9"/>
      <c r="B119" s="187"/>
      <c r="C119" s="28" t="s">
        <v>302</v>
      </c>
      <c r="D119" s="16">
        <v>134557</v>
      </c>
      <c r="E119" s="11">
        <f t="shared" si="7"/>
        <v>134557</v>
      </c>
      <c r="F119" s="11">
        <v>0</v>
      </c>
      <c r="G119" s="27">
        <v>0</v>
      </c>
    </row>
    <row r="120" spans="1:7" ht="41.4" x14ac:dyDescent="0.25">
      <c r="A120" s="9"/>
      <c r="B120" s="187"/>
      <c r="C120" s="28" t="s">
        <v>303</v>
      </c>
      <c r="D120" s="16">
        <v>310137</v>
      </c>
      <c r="E120" s="11">
        <f t="shared" si="7"/>
        <v>310137</v>
      </c>
      <c r="F120" s="11">
        <v>0</v>
      </c>
      <c r="G120" s="27">
        <v>0</v>
      </c>
    </row>
    <row r="121" spans="1:7" ht="27.6" x14ac:dyDescent="0.25">
      <c r="A121" s="9"/>
      <c r="B121" s="187"/>
      <c r="C121" s="28" t="s">
        <v>304</v>
      </c>
      <c r="D121" s="16">
        <v>70000</v>
      </c>
      <c r="E121" s="11">
        <f t="shared" si="7"/>
        <v>70000</v>
      </c>
      <c r="F121" s="11">
        <v>0</v>
      </c>
      <c r="G121" s="27">
        <v>0</v>
      </c>
    </row>
    <row r="122" spans="1:7" ht="27.6" x14ac:dyDescent="0.25">
      <c r="A122" s="9"/>
      <c r="B122" s="187"/>
      <c r="C122" s="28" t="s">
        <v>305</v>
      </c>
      <c r="D122" s="16">
        <v>7000</v>
      </c>
      <c r="E122" s="11">
        <f t="shared" si="7"/>
        <v>7000</v>
      </c>
      <c r="F122" s="11">
        <v>0</v>
      </c>
      <c r="G122" s="27">
        <v>0</v>
      </c>
    </row>
    <row r="123" spans="1:7" ht="27.6" x14ac:dyDescent="0.25">
      <c r="A123" s="9"/>
      <c r="B123" s="187"/>
      <c r="C123" s="28" t="s">
        <v>306</v>
      </c>
      <c r="D123" s="16">
        <v>368752</v>
      </c>
      <c r="E123" s="11">
        <f t="shared" si="7"/>
        <v>368752</v>
      </c>
      <c r="F123" s="11">
        <v>0</v>
      </c>
      <c r="G123" s="27">
        <v>0</v>
      </c>
    </row>
    <row r="124" spans="1:7" ht="27.6" x14ac:dyDescent="0.25">
      <c r="A124" s="9"/>
      <c r="B124" s="187"/>
      <c r="C124" s="28" t="s">
        <v>307</v>
      </c>
      <c r="D124" s="16">
        <v>88458</v>
      </c>
      <c r="E124" s="11">
        <f t="shared" si="7"/>
        <v>88458</v>
      </c>
      <c r="F124" s="11">
        <v>0</v>
      </c>
      <c r="G124" s="27">
        <v>0</v>
      </c>
    </row>
    <row r="125" spans="1:7" ht="13.8" x14ac:dyDescent="0.25">
      <c r="A125" s="9"/>
      <c r="B125" s="187"/>
      <c r="C125" s="184"/>
      <c r="D125" s="16"/>
      <c r="E125" s="11"/>
      <c r="F125" s="11"/>
      <c r="G125" s="27"/>
    </row>
    <row r="126" spans="1:7" ht="13.8" x14ac:dyDescent="0.25">
      <c r="A126" s="9"/>
      <c r="B126" s="187"/>
      <c r="C126" s="188" t="s">
        <v>22</v>
      </c>
      <c r="D126" s="205">
        <f>SUM(D112:D125)</f>
        <v>2482767</v>
      </c>
      <c r="E126" s="206">
        <f>SUM(E112:E125)</f>
        <v>2482767</v>
      </c>
      <c r="F126" s="206">
        <f>SUM(F112:F125)</f>
        <v>0</v>
      </c>
      <c r="G126" s="214">
        <f>SUM(G112:G125)</f>
        <v>0</v>
      </c>
    </row>
    <row r="127" spans="1:7" ht="13.8" x14ac:dyDescent="0.25">
      <c r="A127" s="9"/>
      <c r="B127" s="187"/>
      <c r="C127" s="188"/>
      <c r="D127" s="205"/>
      <c r="E127" s="206"/>
      <c r="F127" s="206"/>
      <c r="G127" s="214"/>
    </row>
    <row r="128" spans="1:7" ht="14.4" x14ac:dyDescent="0.3">
      <c r="A128" s="208"/>
      <c r="B128" s="187"/>
      <c r="C128" s="201" t="s">
        <v>48</v>
      </c>
      <c r="D128" s="202">
        <f>D109+D126</f>
        <v>2572860</v>
      </c>
      <c r="E128" s="203">
        <f>E109+E126</f>
        <v>2566378</v>
      </c>
      <c r="F128" s="203">
        <f>F109+F126</f>
        <v>5922</v>
      </c>
      <c r="G128" s="216">
        <f>G109+G126</f>
        <v>560</v>
      </c>
    </row>
    <row r="129" spans="1:7" ht="14.4" x14ac:dyDescent="0.3">
      <c r="A129" s="208"/>
      <c r="B129" s="187"/>
      <c r="C129" s="201"/>
      <c r="D129" s="202"/>
      <c r="E129" s="203"/>
      <c r="F129" s="203"/>
      <c r="G129" s="216"/>
    </row>
    <row r="130" spans="1:7" ht="14.4" x14ac:dyDescent="0.3">
      <c r="A130" s="208"/>
      <c r="B130" s="180" t="s">
        <v>16</v>
      </c>
      <c r="C130" s="184" t="s">
        <v>50</v>
      </c>
      <c r="D130" s="21"/>
      <c r="E130" s="22"/>
      <c r="F130" s="22"/>
      <c r="G130" s="25"/>
    </row>
    <row r="131" spans="1:7" ht="14.4" x14ac:dyDescent="0.3">
      <c r="A131" s="208"/>
      <c r="B131" s="217"/>
      <c r="C131" s="184" t="s">
        <v>62</v>
      </c>
      <c r="D131" s="21"/>
      <c r="E131" s="22"/>
      <c r="F131" s="22"/>
      <c r="G131" s="25"/>
    </row>
    <row r="132" spans="1:7" ht="14.4" x14ac:dyDescent="0.3">
      <c r="A132" s="208"/>
      <c r="B132" s="217"/>
      <c r="C132" s="213" t="s">
        <v>117</v>
      </c>
      <c r="D132" s="21">
        <v>3033</v>
      </c>
      <c r="E132" s="22">
        <v>3033</v>
      </c>
      <c r="F132" s="22">
        <v>0</v>
      </c>
      <c r="G132" s="25">
        <v>0</v>
      </c>
    </row>
    <row r="133" spans="1:7" ht="14.4" x14ac:dyDescent="0.3">
      <c r="A133" s="208"/>
      <c r="B133" s="217"/>
      <c r="C133" s="213" t="s">
        <v>202</v>
      </c>
      <c r="D133" s="21">
        <v>667</v>
      </c>
      <c r="E133" s="22">
        <v>667</v>
      </c>
      <c r="F133" s="22">
        <v>0</v>
      </c>
      <c r="G133" s="25">
        <v>0</v>
      </c>
    </row>
    <row r="134" spans="1:7" ht="14.4" x14ac:dyDescent="0.3">
      <c r="A134" s="208"/>
      <c r="B134" s="217"/>
      <c r="C134" s="184"/>
      <c r="D134" s="16"/>
      <c r="E134" s="11"/>
      <c r="F134" s="22"/>
      <c r="G134" s="25"/>
    </row>
    <row r="135" spans="1:7" x14ac:dyDescent="0.3">
      <c r="A135" s="218"/>
      <c r="B135" s="187"/>
      <c r="C135" s="188" t="s">
        <v>22</v>
      </c>
      <c r="D135" s="205">
        <f>SUM(D132:D134)</f>
        <v>3700</v>
      </c>
      <c r="E135" s="206">
        <f>SUM(E132:E134)</f>
        <v>3700</v>
      </c>
      <c r="F135" s="206">
        <f>SUM(F132:F134)</f>
        <v>0</v>
      </c>
      <c r="G135" s="214">
        <f>SUM(G132:G134)</f>
        <v>0</v>
      </c>
    </row>
    <row r="136" spans="1:7" ht="13.8" x14ac:dyDescent="0.25">
      <c r="A136" s="12"/>
      <c r="B136" s="180"/>
      <c r="C136" s="184"/>
      <c r="D136" s="21"/>
      <c r="E136" s="22"/>
      <c r="F136" s="22"/>
      <c r="G136" s="25"/>
    </row>
    <row r="137" spans="1:7" ht="13.8" x14ac:dyDescent="0.25">
      <c r="A137" s="12"/>
      <c r="B137" s="180"/>
      <c r="C137" s="184" t="s">
        <v>63</v>
      </c>
      <c r="D137" s="21"/>
      <c r="E137" s="22"/>
      <c r="F137" s="22"/>
      <c r="G137" s="25"/>
    </row>
    <row r="138" spans="1:7" ht="13.8" x14ac:dyDescent="0.25">
      <c r="A138" s="12"/>
      <c r="B138" s="180"/>
      <c r="C138" s="184" t="s">
        <v>114</v>
      </c>
      <c r="D138" s="21">
        <v>400</v>
      </c>
      <c r="E138" s="22">
        <v>400</v>
      </c>
      <c r="F138" s="22">
        <v>0</v>
      </c>
      <c r="G138" s="25">
        <v>0</v>
      </c>
    </row>
    <row r="139" spans="1:7" ht="14.4" x14ac:dyDescent="0.3">
      <c r="A139" s="9"/>
      <c r="B139" s="217"/>
      <c r="C139" s="184"/>
      <c r="D139" s="21"/>
      <c r="E139" s="22"/>
      <c r="F139" s="22"/>
      <c r="G139" s="25"/>
    </row>
    <row r="140" spans="1:7" ht="13.8" x14ac:dyDescent="0.25">
      <c r="A140" s="9"/>
      <c r="B140" s="186"/>
      <c r="C140" s="188" t="s">
        <v>22</v>
      </c>
      <c r="D140" s="205">
        <f t="shared" ref="D140:G140" si="8">SUM(D138:D139)</f>
        <v>400</v>
      </c>
      <c r="E140" s="206">
        <f t="shared" si="8"/>
        <v>400</v>
      </c>
      <c r="F140" s="206">
        <f t="shared" si="8"/>
        <v>0</v>
      </c>
      <c r="G140" s="214">
        <f t="shared" si="8"/>
        <v>0</v>
      </c>
    </row>
    <row r="141" spans="1:7" ht="13.8" x14ac:dyDescent="0.25">
      <c r="A141" s="9"/>
      <c r="B141" s="186"/>
      <c r="C141" s="188"/>
      <c r="D141" s="205"/>
      <c r="E141" s="206"/>
      <c r="F141" s="206"/>
      <c r="G141" s="214"/>
    </row>
    <row r="142" spans="1:7" ht="14.4" x14ac:dyDescent="0.3">
      <c r="A142" s="9"/>
      <c r="B142" s="186"/>
      <c r="C142" s="201" t="s">
        <v>54</v>
      </c>
      <c r="D142" s="202">
        <f t="shared" ref="D142:G142" si="9">D135+D140</f>
        <v>4100</v>
      </c>
      <c r="E142" s="203">
        <f t="shared" si="9"/>
        <v>4100</v>
      </c>
      <c r="F142" s="203">
        <f t="shared" si="9"/>
        <v>0</v>
      </c>
      <c r="G142" s="216">
        <f t="shared" si="9"/>
        <v>0</v>
      </c>
    </row>
    <row r="143" spans="1:7" ht="13.8" x14ac:dyDescent="0.25">
      <c r="A143" s="9"/>
      <c r="B143" s="186"/>
      <c r="C143" s="188"/>
      <c r="D143" s="205"/>
      <c r="E143" s="206"/>
      <c r="F143" s="206"/>
      <c r="G143" s="214"/>
    </row>
    <row r="144" spans="1:7" ht="13.8" x14ac:dyDescent="0.25">
      <c r="A144" s="9"/>
      <c r="B144" s="180" t="s">
        <v>18</v>
      </c>
      <c r="C144" s="184" t="s">
        <v>1</v>
      </c>
      <c r="D144" s="21"/>
      <c r="E144" s="22"/>
      <c r="F144" s="22"/>
      <c r="G144" s="25"/>
    </row>
    <row r="145" spans="1:7" ht="13.8" x14ac:dyDescent="0.25">
      <c r="A145" s="9"/>
      <c r="B145" s="186"/>
      <c r="C145" s="184" t="s">
        <v>52</v>
      </c>
      <c r="D145" s="21"/>
      <c r="E145" s="22"/>
      <c r="F145" s="22"/>
      <c r="G145" s="25"/>
    </row>
    <row r="146" spans="1:7" ht="13.8" x14ac:dyDescent="0.25">
      <c r="A146" s="9"/>
      <c r="B146" s="186"/>
      <c r="C146" s="184" t="s">
        <v>83</v>
      </c>
      <c r="D146" s="21">
        <v>300</v>
      </c>
      <c r="E146" s="22">
        <v>300</v>
      </c>
      <c r="F146" s="22">
        <v>0</v>
      </c>
      <c r="G146" s="25">
        <v>0</v>
      </c>
    </row>
    <row r="147" spans="1:7" ht="13.8" x14ac:dyDescent="0.25">
      <c r="A147" s="9"/>
      <c r="B147" s="219"/>
      <c r="C147" s="184"/>
      <c r="D147" s="21"/>
      <c r="E147" s="22"/>
      <c r="F147" s="22"/>
      <c r="G147" s="25"/>
    </row>
    <row r="148" spans="1:7" ht="13.8" x14ac:dyDescent="0.25">
      <c r="A148" s="9"/>
      <c r="B148" s="219"/>
      <c r="C148" s="188" t="s">
        <v>22</v>
      </c>
      <c r="D148" s="205">
        <f>SUM(D146:D147)</f>
        <v>300</v>
      </c>
      <c r="E148" s="206">
        <f>SUM(E146:E147)</f>
        <v>300</v>
      </c>
      <c r="F148" s="206">
        <f>SUM(F146:F146)</f>
        <v>0</v>
      </c>
      <c r="G148" s="214">
        <f>SUM(G146:G146)</f>
        <v>0</v>
      </c>
    </row>
    <row r="149" spans="1:7" x14ac:dyDescent="0.3">
      <c r="A149" s="220"/>
      <c r="B149" s="209"/>
      <c r="C149" s="221"/>
      <c r="D149" s="29"/>
      <c r="E149" s="30"/>
      <c r="F149" s="30"/>
      <c r="G149" s="31"/>
    </row>
    <row r="150" spans="1:7" ht="13.8" x14ac:dyDescent="0.25">
      <c r="A150" s="9"/>
      <c r="B150" s="186"/>
      <c r="C150" s="184" t="s">
        <v>64</v>
      </c>
      <c r="D150" s="21"/>
      <c r="E150" s="22"/>
      <c r="F150" s="22"/>
      <c r="G150" s="25"/>
    </row>
    <row r="151" spans="1:7" ht="13.8" x14ac:dyDescent="0.25">
      <c r="A151" s="9"/>
      <c r="B151" s="186"/>
      <c r="C151" s="184" t="s">
        <v>157</v>
      </c>
      <c r="D151" s="21">
        <v>20000</v>
      </c>
      <c r="E151" s="22">
        <v>20000</v>
      </c>
      <c r="F151" s="22">
        <v>0</v>
      </c>
      <c r="G151" s="25">
        <v>0</v>
      </c>
    </row>
    <row r="152" spans="1:7" ht="13.8" x14ac:dyDescent="0.25">
      <c r="A152" s="9"/>
      <c r="B152" s="186"/>
      <c r="C152" s="184" t="s">
        <v>174</v>
      </c>
      <c r="D152" s="21">
        <v>20000</v>
      </c>
      <c r="E152" s="22">
        <v>20000</v>
      </c>
      <c r="F152" s="22">
        <v>0</v>
      </c>
      <c r="G152" s="25">
        <v>0</v>
      </c>
    </row>
    <row r="153" spans="1:7" ht="13.8" x14ac:dyDescent="0.25">
      <c r="A153" s="9"/>
      <c r="B153" s="186"/>
      <c r="C153" s="184" t="s">
        <v>308</v>
      </c>
      <c r="D153" s="21">
        <v>40000</v>
      </c>
      <c r="E153" s="22">
        <f>D153</f>
        <v>40000</v>
      </c>
      <c r="F153" s="22">
        <v>0</v>
      </c>
      <c r="G153" s="25">
        <v>0</v>
      </c>
    </row>
    <row r="154" spans="1:7" ht="13.8" x14ac:dyDescent="0.25">
      <c r="A154" s="9"/>
      <c r="B154" s="186"/>
      <c r="C154" s="188" t="s">
        <v>22</v>
      </c>
      <c r="D154" s="205">
        <f>SUM(D151:D153)</f>
        <v>80000</v>
      </c>
      <c r="E154" s="206">
        <f t="shared" ref="E154:G154" si="10">SUM(E151:E153)</f>
        <v>80000</v>
      </c>
      <c r="F154" s="206">
        <f t="shared" si="10"/>
        <v>0</v>
      </c>
      <c r="G154" s="214">
        <f t="shared" si="10"/>
        <v>0</v>
      </c>
    </row>
    <row r="155" spans="1:7" ht="13.8" x14ac:dyDescent="0.25">
      <c r="A155" s="9"/>
      <c r="B155" s="186"/>
      <c r="C155" s="188"/>
      <c r="D155" s="205"/>
      <c r="E155" s="206"/>
      <c r="F155" s="206"/>
      <c r="G155" s="214"/>
    </row>
    <row r="156" spans="1:7" ht="14.4" x14ac:dyDescent="0.3">
      <c r="A156" s="9"/>
      <c r="B156" s="186"/>
      <c r="C156" s="201" t="s">
        <v>35</v>
      </c>
      <c r="D156" s="202">
        <f t="shared" ref="D156:G156" si="11">D154+D148</f>
        <v>80300</v>
      </c>
      <c r="E156" s="203">
        <f t="shared" si="11"/>
        <v>80300</v>
      </c>
      <c r="F156" s="203">
        <f t="shared" si="11"/>
        <v>0</v>
      </c>
      <c r="G156" s="216">
        <f t="shared" si="11"/>
        <v>0</v>
      </c>
    </row>
    <row r="157" spans="1:7" ht="13.8" x14ac:dyDescent="0.25">
      <c r="A157" s="9"/>
      <c r="B157" s="186"/>
      <c r="C157" s="184"/>
      <c r="D157" s="21"/>
      <c r="E157" s="22"/>
      <c r="F157" s="22"/>
      <c r="G157" s="25"/>
    </row>
    <row r="158" spans="1:7" ht="13.8" x14ac:dyDescent="0.25">
      <c r="A158" s="9"/>
      <c r="B158" s="186"/>
      <c r="C158" s="13" t="s">
        <v>9</v>
      </c>
      <c r="D158" s="193">
        <f>D49+D64+D76+D86+D128+D142+D156</f>
        <v>6995024</v>
      </c>
      <c r="E158" s="194">
        <f>E49+E64+E76+E86+E128+E142+E156</f>
        <v>6973042</v>
      </c>
      <c r="F158" s="194">
        <f>F49+F64+F76+F86+F128+F142+F156</f>
        <v>21422</v>
      </c>
      <c r="G158" s="222">
        <f>G49+G64+G76+G86+G128+G142+G156</f>
        <v>560</v>
      </c>
    </row>
    <row r="159" spans="1:7" ht="13.8" x14ac:dyDescent="0.25">
      <c r="A159" s="9"/>
      <c r="B159" s="186"/>
      <c r="C159" s="185"/>
      <c r="D159" s="14"/>
      <c r="E159" s="15"/>
      <c r="F159" s="15"/>
      <c r="G159" s="32"/>
    </row>
    <row r="160" spans="1:7" ht="13.8" x14ac:dyDescent="0.25">
      <c r="A160" s="9"/>
      <c r="B160" s="186"/>
      <c r="C160" s="185"/>
      <c r="D160" s="14"/>
      <c r="E160" s="15"/>
      <c r="F160" s="15"/>
      <c r="G160" s="32"/>
    </row>
    <row r="161" spans="1:7" ht="13.8" x14ac:dyDescent="0.25">
      <c r="A161" s="17" t="s">
        <v>14</v>
      </c>
      <c r="B161" s="223"/>
      <c r="C161" s="224"/>
      <c r="D161" s="225">
        <f>D29+D158</f>
        <v>7048024</v>
      </c>
      <c r="E161" s="226">
        <f>E29+E158</f>
        <v>7026042</v>
      </c>
      <c r="F161" s="226">
        <f>F29+F158</f>
        <v>21422</v>
      </c>
      <c r="G161" s="227">
        <f>G29+G158</f>
        <v>560</v>
      </c>
    </row>
    <row r="162" spans="1:7" ht="13.8" x14ac:dyDescent="0.25">
      <c r="A162" s="9"/>
      <c r="B162" s="228"/>
      <c r="C162" s="185"/>
      <c r="D162" s="14"/>
      <c r="E162" s="15"/>
      <c r="F162" s="15"/>
      <c r="G162" s="32"/>
    </row>
    <row r="163" spans="1:7" ht="13.8" x14ac:dyDescent="0.25">
      <c r="A163" s="9"/>
      <c r="B163" s="229" t="s">
        <v>25</v>
      </c>
      <c r="C163" s="230" t="s">
        <v>168</v>
      </c>
      <c r="D163" s="231"/>
      <c r="E163" s="232"/>
      <c r="F163" s="232"/>
      <c r="G163" s="233"/>
    </row>
    <row r="164" spans="1:7" ht="13.8" x14ac:dyDescent="0.25">
      <c r="A164" s="9"/>
      <c r="B164" s="234"/>
      <c r="C164" s="10" t="s">
        <v>146</v>
      </c>
      <c r="D164" s="16"/>
      <c r="E164" s="11"/>
      <c r="F164" s="11"/>
      <c r="G164" s="27"/>
    </row>
    <row r="165" spans="1:7" ht="13.8" x14ac:dyDescent="0.25">
      <c r="A165" s="191"/>
      <c r="B165" s="235"/>
      <c r="C165" s="10" t="s">
        <v>138</v>
      </c>
      <c r="D165" s="16">
        <v>1325</v>
      </c>
      <c r="E165" s="11">
        <f>D165</f>
        <v>1325</v>
      </c>
      <c r="F165" s="11">
        <v>0</v>
      </c>
      <c r="G165" s="27">
        <v>0</v>
      </c>
    </row>
    <row r="166" spans="1:7" ht="13.8" x14ac:dyDescent="0.25">
      <c r="A166" s="236"/>
      <c r="B166" s="235"/>
      <c r="C166" s="10" t="s">
        <v>136</v>
      </c>
      <c r="D166" s="16">
        <v>2009</v>
      </c>
      <c r="E166" s="11">
        <f>D166</f>
        <v>2009</v>
      </c>
      <c r="F166" s="11">
        <v>0</v>
      </c>
      <c r="G166" s="27">
        <v>0</v>
      </c>
    </row>
    <row r="167" spans="1:7" ht="13.8" x14ac:dyDescent="0.25">
      <c r="A167" s="191"/>
      <c r="B167" s="235"/>
      <c r="C167" s="10" t="s">
        <v>137</v>
      </c>
      <c r="D167" s="16"/>
      <c r="E167" s="11"/>
      <c r="F167" s="11"/>
      <c r="G167" s="27"/>
    </row>
    <row r="168" spans="1:7" ht="13.8" x14ac:dyDescent="0.25">
      <c r="A168" s="9"/>
      <c r="B168" s="234"/>
      <c r="C168" s="10" t="s">
        <v>143</v>
      </c>
      <c r="D168" s="16">
        <v>79100</v>
      </c>
      <c r="E168" s="11">
        <f>D168</f>
        <v>79100</v>
      </c>
      <c r="F168" s="11">
        <v>0</v>
      </c>
      <c r="G168" s="27">
        <v>0</v>
      </c>
    </row>
    <row r="169" spans="1:7" ht="13.8" x14ac:dyDescent="0.25">
      <c r="A169" s="191"/>
      <c r="B169" s="235"/>
      <c r="C169" s="192" t="s">
        <v>20</v>
      </c>
      <c r="D169" s="18">
        <f t="shared" ref="D169:G169" si="12">SUM(D165:D168)</f>
        <v>82434</v>
      </c>
      <c r="E169" s="19">
        <f t="shared" si="12"/>
        <v>82434</v>
      </c>
      <c r="F169" s="19">
        <f t="shared" si="12"/>
        <v>0</v>
      </c>
      <c r="G169" s="26">
        <f t="shared" si="12"/>
        <v>0</v>
      </c>
    </row>
    <row r="170" spans="1:7" ht="13.8" x14ac:dyDescent="0.25">
      <c r="A170" s="191"/>
      <c r="B170" s="235"/>
      <c r="C170" s="192"/>
      <c r="D170" s="18"/>
      <c r="E170" s="19"/>
      <c r="F170" s="19"/>
      <c r="G170" s="26"/>
    </row>
    <row r="171" spans="1:7" s="23" customFormat="1" ht="13.8" x14ac:dyDescent="0.25">
      <c r="A171" s="9"/>
      <c r="B171" s="234"/>
      <c r="C171" s="10" t="s">
        <v>194</v>
      </c>
      <c r="D171" s="16">
        <v>0</v>
      </c>
      <c r="E171" s="11">
        <v>0</v>
      </c>
      <c r="F171" s="11">
        <v>0</v>
      </c>
      <c r="G171" s="27">
        <v>0</v>
      </c>
    </row>
    <row r="172" spans="1:7" s="23" customFormat="1" ht="13.8" x14ac:dyDescent="0.25">
      <c r="A172" s="9"/>
      <c r="B172" s="234"/>
      <c r="C172" s="10"/>
      <c r="D172" s="16"/>
      <c r="E172" s="11"/>
      <c r="F172" s="11"/>
      <c r="G172" s="27"/>
    </row>
    <row r="173" spans="1:7" s="23" customFormat="1" ht="13.8" x14ac:dyDescent="0.25">
      <c r="A173" s="9"/>
      <c r="B173" s="234"/>
      <c r="C173" s="10" t="s">
        <v>192</v>
      </c>
      <c r="D173" s="16"/>
      <c r="E173" s="11"/>
      <c r="F173" s="11"/>
      <c r="G173" s="27"/>
    </row>
    <row r="174" spans="1:7" s="23" customFormat="1" ht="13.8" x14ac:dyDescent="0.25">
      <c r="A174" s="9"/>
      <c r="B174" s="234"/>
      <c r="C174" s="184" t="s">
        <v>193</v>
      </c>
      <c r="D174" s="16"/>
      <c r="E174" s="11"/>
      <c r="F174" s="11"/>
      <c r="G174" s="27"/>
    </row>
    <row r="175" spans="1:7" s="23" customFormat="1" ht="13.8" x14ac:dyDescent="0.25">
      <c r="A175" s="9"/>
      <c r="B175" s="234"/>
      <c r="C175" s="10"/>
      <c r="D175" s="16"/>
      <c r="E175" s="11"/>
      <c r="F175" s="11"/>
      <c r="G175" s="27"/>
    </row>
    <row r="176" spans="1:7" s="239" customFormat="1" ht="14.4" x14ac:dyDescent="0.3">
      <c r="A176" s="208"/>
      <c r="B176" s="237"/>
      <c r="C176" s="238" t="s">
        <v>195</v>
      </c>
      <c r="D176" s="33">
        <f>D169+D171+D174</f>
        <v>82434</v>
      </c>
      <c r="E176" s="24">
        <f t="shared" ref="E176:G176" si="13">E169+E171+E174</f>
        <v>82434</v>
      </c>
      <c r="F176" s="24">
        <f t="shared" si="13"/>
        <v>0</v>
      </c>
      <c r="G176" s="34">
        <f t="shared" si="13"/>
        <v>0</v>
      </c>
    </row>
    <row r="177" spans="1:7" ht="13.8" x14ac:dyDescent="0.25">
      <c r="A177" s="9"/>
      <c r="B177" s="234"/>
      <c r="C177" s="10"/>
      <c r="D177" s="16"/>
      <c r="E177" s="11"/>
      <c r="F177" s="11"/>
      <c r="G177" s="27"/>
    </row>
    <row r="178" spans="1:7" ht="14.4" thickBot="1" x14ac:dyDescent="0.3">
      <c r="A178" s="6"/>
      <c r="B178" s="171"/>
      <c r="C178" s="240" t="s">
        <v>14</v>
      </c>
      <c r="D178" s="35">
        <f>D161+D169</f>
        <v>7130458</v>
      </c>
      <c r="E178" s="36">
        <f t="shared" ref="E178:G178" si="14">E161+E169</f>
        <v>7108476</v>
      </c>
      <c r="F178" s="36">
        <f t="shared" si="14"/>
        <v>21422</v>
      </c>
      <c r="G178" s="241">
        <f t="shared" si="14"/>
        <v>560</v>
      </c>
    </row>
    <row r="179" spans="1:7" x14ac:dyDescent="0.3">
      <c r="A179" s="4"/>
      <c r="B179" s="242"/>
      <c r="C179" s="37"/>
      <c r="D179" s="37"/>
      <c r="E179" s="37"/>
      <c r="F179" s="37"/>
      <c r="G179" s="37"/>
    </row>
    <row r="180" spans="1:7" x14ac:dyDescent="0.3">
      <c r="A180" s="4"/>
      <c r="B180" s="166"/>
      <c r="C180" s="5"/>
    </row>
    <row r="181" spans="1:7" x14ac:dyDescent="0.3">
      <c r="A181" s="4"/>
      <c r="B181" s="166"/>
      <c r="C181" s="5"/>
    </row>
    <row r="182" spans="1:7" x14ac:dyDescent="0.3">
      <c r="A182" s="4"/>
      <c r="B182" s="166"/>
      <c r="C182" s="5"/>
    </row>
    <row r="183" spans="1:7" x14ac:dyDescent="0.3">
      <c r="A183" s="4"/>
      <c r="B183" s="166"/>
      <c r="C183" s="5"/>
    </row>
    <row r="184" spans="1:7" x14ac:dyDescent="0.3">
      <c r="A184" s="4"/>
      <c r="B184" s="166"/>
      <c r="C184" s="5"/>
    </row>
    <row r="185" spans="1:7" x14ac:dyDescent="0.3">
      <c r="A185" s="4"/>
      <c r="B185" s="166"/>
      <c r="C185" s="5"/>
    </row>
    <row r="186" spans="1:7" x14ac:dyDescent="0.3">
      <c r="A186" s="4"/>
      <c r="B186" s="166"/>
      <c r="C186" s="5"/>
    </row>
    <row r="187" spans="1:7" x14ac:dyDescent="0.3">
      <c r="A187" s="4"/>
      <c r="B187" s="166"/>
      <c r="C187" s="5"/>
    </row>
    <row r="188" spans="1:7" x14ac:dyDescent="0.3">
      <c r="A188" s="4"/>
      <c r="B188" s="166"/>
      <c r="C188" s="5"/>
    </row>
    <row r="189" spans="1:7" x14ac:dyDescent="0.3">
      <c r="A189" s="4"/>
      <c r="B189" s="166"/>
      <c r="C189" s="5"/>
    </row>
    <row r="190" spans="1:7" x14ac:dyDescent="0.3">
      <c r="A190" s="4"/>
      <c r="B190" s="166"/>
      <c r="C190" s="5"/>
    </row>
    <row r="191" spans="1:7" x14ac:dyDescent="0.3">
      <c r="A191" s="4"/>
      <c r="B191" s="4"/>
      <c r="C191" s="4"/>
      <c r="D191" s="4"/>
      <c r="E191" s="4"/>
      <c r="F191" s="4"/>
      <c r="G191" s="4"/>
    </row>
    <row r="192" spans="1:7" x14ac:dyDescent="0.3">
      <c r="A192" s="4"/>
      <c r="B192" s="4"/>
      <c r="C192" s="4"/>
      <c r="D192" s="4"/>
      <c r="E192" s="4"/>
      <c r="F192" s="4"/>
      <c r="G192" s="4"/>
    </row>
    <row r="193" spans="1:7" x14ac:dyDescent="0.3">
      <c r="A193" s="4"/>
      <c r="B193" s="4"/>
      <c r="C193" s="4"/>
      <c r="D193" s="4"/>
      <c r="E193" s="4"/>
      <c r="F193" s="4"/>
      <c r="G193" s="4"/>
    </row>
    <row r="194" spans="1:7" x14ac:dyDescent="0.3">
      <c r="A194" s="4"/>
      <c r="B194" s="4"/>
      <c r="C194" s="4"/>
      <c r="D194" s="4"/>
      <c r="E194" s="4"/>
      <c r="F194" s="4"/>
      <c r="G194" s="4"/>
    </row>
    <row r="195" spans="1:7" x14ac:dyDescent="0.3">
      <c r="A195" s="4"/>
      <c r="B195" s="4"/>
      <c r="C195" s="4"/>
      <c r="D195" s="4"/>
      <c r="E195" s="4"/>
      <c r="F195" s="4"/>
      <c r="G195" s="4"/>
    </row>
    <row r="196" spans="1:7" x14ac:dyDescent="0.3">
      <c r="A196" s="4"/>
      <c r="B196" s="4"/>
      <c r="C196" s="4"/>
      <c r="D196" s="4"/>
      <c r="E196" s="4"/>
      <c r="F196" s="4"/>
      <c r="G196" s="4"/>
    </row>
    <row r="197" spans="1:7" x14ac:dyDescent="0.3">
      <c r="A197" s="4"/>
      <c r="B197" s="4"/>
      <c r="C197" s="4"/>
      <c r="D197" s="4"/>
      <c r="E197" s="4"/>
      <c r="F197" s="4"/>
      <c r="G197" s="4"/>
    </row>
    <row r="198" spans="1:7" x14ac:dyDescent="0.3">
      <c r="A198" s="4"/>
      <c r="B198" s="4"/>
      <c r="C198" s="4"/>
      <c r="D198" s="4"/>
      <c r="E198" s="4"/>
      <c r="F198" s="4"/>
      <c r="G198" s="4"/>
    </row>
    <row r="199" spans="1:7" x14ac:dyDescent="0.3">
      <c r="A199" s="4"/>
      <c r="B199" s="4"/>
      <c r="C199" s="4"/>
      <c r="D199" s="4"/>
      <c r="E199" s="4"/>
      <c r="F199" s="4"/>
      <c r="G199" s="4"/>
    </row>
    <row r="200" spans="1:7" x14ac:dyDescent="0.3">
      <c r="A200" s="4"/>
      <c r="B200" s="4"/>
      <c r="C200" s="4"/>
      <c r="D200" s="4"/>
      <c r="E200" s="4"/>
      <c r="F200" s="4"/>
      <c r="G200" s="4"/>
    </row>
    <row r="201" spans="1:7" x14ac:dyDescent="0.3">
      <c r="A201" s="4"/>
      <c r="B201" s="4"/>
      <c r="C201" s="4"/>
      <c r="D201" s="4"/>
      <c r="E201" s="4"/>
      <c r="F201" s="4"/>
      <c r="G201" s="4"/>
    </row>
    <row r="202" spans="1:7" x14ac:dyDescent="0.3">
      <c r="A202" s="4"/>
      <c r="B202" s="4"/>
      <c r="C202" s="4"/>
      <c r="D202" s="4"/>
      <c r="E202" s="4"/>
      <c r="F202" s="4"/>
      <c r="G202" s="4"/>
    </row>
    <row r="203" spans="1:7" x14ac:dyDescent="0.3">
      <c r="A203" s="4"/>
      <c r="B203" s="4"/>
      <c r="C203" s="4"/>
      <c r="D203" s="4"/>
      <c r="E203" s="4"/>
      <c r="F203" s="4"/>
      <c r="G203" s="4"/>
    </row>
    <row r="204" spans="1:7" x14ac:dyDescent="0.3">
      <c r="A204" s="4"/>
      <c r="B204" s="4"/>
      <c r="C204" s="4"/>
      <c r="D204" s="4"/>
      <c r="E204" s="4"/>
      <c r="F204" s="4"/>
      <c r="G204" s="4"/>
    </row>
    <row r="205" spans="1:7" x14ac:dyDescent="0.3">
      <c r="A205" s="4"/>
      <c r="B205" s="4"/>
      <c r="C205" s="4"/>
      <c r="D205" s="4"/>
      <c r="E205" s="4"/>
      <c r="F205" s="4"/>
      <c r="G205" s="4"/>
    </row>
    <row r="206" spans="1:7" x14ac:dyDescent="0.3">
      <c r="A206" s="4"/>
      <c r="B206" s="4"/>
      <c r="C206" s="4"/>
      <c r="D206" s="4"/>
      <c r="E206" s="4"/>
      <c r="F206" s="4"/>
      <c r="G206" s="4"/>
    </row>
    <row r="207" spans="1:7" x14ac:dyDescent="0.3">
      <c r="A207" s="4"/>
      <c r="B207" s="4"/>
      <c r="C207" s="4"/>
      <c r="D207" s="4"/>
      <c r="E207" s="4"/>
      <c r="F207" s="4"/>
      <c r="G207" s="4"/>
    </row>
    <row r="208" spans="1:7" x14ac:dyDescent="0.3">
      <c r="A208" s="4"/>
      <c r="B208" s="4"/>
      <c r="C208" s="4"/>
      <c r="D208" s="4"/>
      <c r="E208" s="4"/>
      <c r="F208" s="4"/>
      <c r="G208" s="4"/>
    </row>
    <row r="209" spans="1:7" x14ac:dyDescent="0.3">
      <c r="A209" s="4"/>
      <c r="B209" s="4"/>
      <c r="C209" s="4"/>
      <c r="D209" s="4"/>
      <c r="E209" s="4"/>
      <c r="F209" s="4"/>
      <c r="G209" s="4"/>
    </row>
    <row r="210" spans="1:7" x14ac:dyDescent="0.3">
      <c r="A210" s="4"/>
      <c r="B210" s="4"/>
      <c r="C210" s="4"/>
      <c r="D210" s="4"/>
      <c r="E210" s="4"/>
      <c r="F210" s="4"/>
      <c r="G210" s="4"/>
    </row>
    <row r="211" spans="1:7" x14ac:dyDescent="0.3">
      <c r="A211" s="4"/>
      <c r="B211" s="4"/>
      <c r="C211" s="4"/>
      <c r="D211" s="4"/>
      <c r="E211" s="4"/>
      <c r="F211" s="4"/>
      <c r="G211" s="4"/>
    </row>
    <row r="212" spans="1:7" x14ac:dyDescent="0.3">
      <c r="A212" s="4"/>
      <c r="B212" s="4"/>
      <c r="C212" s="4"/>
      <c r="D212" s="4"/>
      <c r="E212" s="4"/>
      <c r="F212" s="4"/>
      <c r="G212" s="4"/>
    </row>
    <row r="213" spans="1:7" x14ac:dyDescent="0.3">
      <c r="A213" s="4"/>
      <c r="B213" s="4"/>
      <c r="C213" s="4"/>
      <c r="D213" s="4"/>
      <c r="E213" s="4"/>
      <c r="F213" s="4"/>
      <c r="G213" s="4"/>
    </row>
    <row r="214" spans="1:7" x14ac:dyDescent="0.3">
      <c r="A214" s="4"/>
      <c r="B214" s="4"/>
      <c r="C214" s="4"/>
      <c r="D214" s="4"/>
      <c r="E214" s="4"/>
      <c r="F214" s="4"/>
      <c r="G214" s="4"/>
    </row>
    <row r="215" spans="1:7" x14ac:dyDescent="0.3">
      <c r="A215" s="4"/>
      <c r="B215" s="4"/>
      <c r="C215" s="4"/>
      <c r="D215" s="4"/>
      <c r="E215" s="4"/>
      <c r="F215" s="4"/>
      <c r="G215" s="4"/>
    </row>
    <row r="216" spans="1:7" x14ac:dyDescent="0.3">
      <c r="A216" s="4"/>
      <c r="B216" s="4"/>
      <c r="C216" s="4"/>
      <c r="D216" s="4"/>
      <c r="E216" s="4"/>
      <c r="F216" s="4"/>
      <c r="G216" s="4"/>
    </row>
    <row r="217" spans="1:7" x14ac:dyDescent="0.3">
      <c r="A217" s="4"/>
      <c r="B217" s="4"/>
      <c r="C217" s="4"/>
      <c r="D217" s="4"/>
      <c r="E217" s="4"/>
      <c r="F217" s="4"/>
      <c r="G217" s="4"/>
    </row>
    <row r="218" spans="1:7" x14ac:dyDescent="0.3">
      <c r="A218" s="4"/>
      <c r="B218" s="4"/>
      <c r="C218" s="4"/>
      <c r="D218" s="4"/>
      <c r="E218" s="4"/>
      <c r="F218" s="4"/>
      <c r="G218" s="4"/>
    </row>
    <row r="219" spans="1:7" x14ac:dyDescent="0.3">
      <c r="A219" s="4"/>
      <c r="B219" s="4"/>
      <c r="C219" s="4"/>
      <c r="D219" s="4"/>
      <c r="E219" s="4"/>
      <c r="F219" s="4"/>
      <c r="G219" s="4"/>
    </row>
    <row r="220" spans="1:7" x14ac:dyDescent="0.3">
      <c r="A220" s="4"/>
      <c r="B220" s="4"/>
      <c r="C220" s="4"/>
      <c r="D220" s="4"/>
      <c r="E220" s="4"/>
      <c r="F220" s="4"/>
      <c r="G220" s="4"/>
    </row>
    <row r="221" spans="1:7" x14ac:dyDescent="0.3">
      <c r="A221" s="4"/>
      <c r="B221" s="4"/>
      <c r="C221" s="4"/>
      <c r="D221" s="4"/>
      <c r="E221" s="4"/>
      <c r="F221" s="4"/>
      <c r="G221" s="4"/>
    </row>
    <row r="222" spans="1:7" x14ac:dyDescent="0.3">
      <c r="A222" s="4"/>
      <c r="B222" s="4"/>
      <c r="C222" s="4"/>
      <c r="D222" s="4"/>
      <c r="E222" s="4"/>
      <c r="F222" s="4"/>
      <c r="G222" s="4"/>
    </row>
    <row r="223" spans="1:7" x14ac:dyDescent="0.3">
      <c r="A223" s="4"/>
      <c r="B223" s="4"/>
      <c r="C223" s="4"/>
      <c r="D223" s="4"/>
      <c r="E223" s="4"/>
      <c r="F223" s="4"/>
      <c r="G223" s="4"/>
    </row>
    <row r="224" spans="1:7" x14ac:dyDescent="0.3">
      <c r="A224" s="4"/>
      <c r="B224" s="4"/>
      <c r="C224" s="4"/>
      <c r="D224" s="4"/>
      <c r="E224" s="4"/>
      <c r="F224" s="4"/>
      <c r="G224" s="4"/>
    </row>
    <row r="225" spans="1:7" x14ac:dyDescent="0.3">
      <c r="A225" s="4"/>
      <c r="B225" s="4"/>
      <c r="C225" s="4"/>
      <c r="D225" s="4"/>
      <c r="E225" s="4"/>
      <c r="F225" s="4"/>
      <c r="G225" s="4"/>
    </row>
    <row r="226" spans="1:7" x14ac:dyDescent="0.3">
      <c r="A226" s="4"/>
      <c r="B226" s="4"/>
      <c r="C226" s="4"/>
      <c r="D226" s="4"/>
      <c r="E226" s="4"/>
      <c r="F226" s="4"/>
      <c r="G226" s="4"/>
    </row>
    <row r="227" spans="1:7" x14ac:dyDescent="0.3">
      <c r="A227" s="4"/>
      <c r="B227" s="4"/>
      <c r="C227" s="4"/>
      <c r="D227" s="4"/>
      <c r="E227" s="4"/>
      <c r="F227" s="4"/>
      <c r="G227" s="4"/>
    </row>
    <row r="228" spans="1:7" x14ac:dyDescent="0.3">
      <c r="A228" s="4"/>
      <c r="B228" s="4"/>
      <c r="C228" s="4"/>
      <c r="D228" s="4"/>
      <c r="E228" s="4"/>
      <c r="F228" s="4"/>
      <c r="G228" s="4"/>
    </row>
    <row r="229" spans="1:7" x14ac:dyDescent="0.3">
      <c r="A229" s="4"/>
      <c r="B229" s="4"/>
      <c r="C229" s="4"/>
      <c r="D229" s="4"/>
      <c r="E229" s="4"/>
      <c r="F229" s="4"/>
      <c r="G229" s="4"/>
    </row>
    <row r="230" spans="1:7" x14ac:dyDescent="0.3">
      <c r="A230" s="4"/>
      <c r="B230" s="4"/>
      <c r="C230" s="4"/>
      <c r="D230" s="4"/>
      <c r="E230" s="4"/>
      <c r="F230" s="4"/>
      <c r="G230" s="4"/>
    </row>
    <row r="231" spans="1:7" x14ac:dyDescent="0.3">
      <c r="A231" s="4"/>
      <c r="B231" s="4"/>
      <c r="C231" s="4"/>
      <c r="D231" s="4"/>
      <c r="E231" s="4"/>
      <c r="F231" s="4"/>
      <c r="G231" s="4"/>
    </row>
    <row r="232" spans="1:7" x14ac:dyDescent="0.3">
      <c r="A232" s="4"/>
      <c r="B232" s="4"/>
      <c r="C232" s="4"/>
      <c r="D232" s="4"/>
      <c r="E232" s="4"/>
      <c r="F232" s="4"/>
      <c r="G232" s="4"/>
    </row>
    <row r="233" spans="1:7" x14ac:dyDescent="0.3">
      <c r="A233" s="4"/>
      <c r="B233" s="166"/>
      <c r="C233" s="5"/>
    </row>
    <row r="234" spans="1:7" x14ac:dyDescent="0.3">
      <c r="A234" s="4"/>
      <c r="B234" s="166"/>
      <c r="C234" s="5"/>
    </row>
    <row r="235" spans="1:7" x14ac:dyDescent="0.3">
      <c r="A235" s="4"/>
      <c r="B235" s="166"/>
      <c r="C235" s="5"/>
    </row>
    <row r="236" spans="1:7" x14ac:dyDescent="0.3">
      <c r="A236" s="4"/>
      <c r="B236" s="166"/>
      <c r="C236" s="5"/>
    </row>
  </sheetData>
  <mergeCells count="2">
    <mergeCell ref="D5:G5"/>
    <mergeCell ref="A3:G3"/>
  </mergeCells>
  <phoneticPr fontId="44" type="noConversion"/>
  <pageMargins left="0.39370078740157483" right="0.39370078740157483" top="0.39370078740157483" bottom="0.35433070866141736" header="0.51181102362204722" footer="0.51181102362204722"/>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D075-C96E-478F-972E-9AE85B9E45E1}">
  <dimension ref="A1:G48"/>
  <sheetViews>
    <sheetView view="pageBreakPreview" zoomScaleNormal="100" zoomScaleSheetLayoutView="100" workbookViewId="0">
      <selection activeCell="D1" sqref="D1"/>
    </sheetView>
  </sheetViews>
  <sheetFormatPr defaultRowHeight="13.8" x14ac:dyDescent="0.25"/>
  <cols>
    <col min="1" max="1" width="46.6640625" style="369" bestFit="1" customWidth="1"/>
    <col min="2" max="3" width="10.6640625" style="367" bestFit="1" customWidth="1"/>
    <col min="4" max="4" width="10.6640625" style="362" bestFit="1" customWidth="1"/>
    <col min="5" max="256" width="9.109375" style="360"/>
    <col min="257" max="257" width="43" style="360" customWidth="1"/>
    <col min="258" max="260" width="10.6640625" style="360" bestFit="1" customWidth="1"/>
    <col min="261" max="512" width="9.109375" style="360"/>
    <col min="513" max="513" width="43" style="360" customWidth="1"/>
    <col min="514" max="516" width="10.6640625" style="360" bestFit="1" customWidth="1"/>
    <col min="517" max="768" width="9.109375" style="360"/>
    <col min="769" max="769" width="43" style="360" customWidth="1"/>
    <col min="770" max="772" width="10.6640625" style="360" bestFit="1" customWidth="1"/>
    <col min="773" max="1024" width="9.109375" style="360"/>
    <col min="1025" max="1025" width="43" style="360" customWidth="1"/>
    <col min="1026" max="1028" width="10.6640625" style="360" bestFit="1" customWidth="1"/>
    <col min="1029" max="1280" width="9.109375" style="360"/>
    <col min="1281" max="1281" width="43" style="360" customWidth="1"/>
    <col min="1282" max="1284" width="10.6640625" style="360" bestFit="1" customWidth="1"/>
    <col min="1285" max="1536" width="9.109375" style="360"/>
    <col min="1537" max="1537" width="43" style="360" customWidth="1"/>
    <col min="1538" max="1540" width="10.6640625" style="360" bestFit="1" customWidth="1"/>
    <col min="1541" max="1792" width="9.109375" style="360"/>
    <col min="1793" max="1793" width="43" style="360" customWidth="1"/>
    <col min="1794" max="1796" width="10.6640625" style="360" bestFit="1" customWidth="1"/>
    <col min="1797" max="2048" width="9.109375" style="360"/>
    <col min="2049" max="2049" width="43" style="360" customWidth="1"/>
    <col min="2050" max="2052" width="10.6640625" style="360" bestFit="1" customWidth="1"/>
    <col min="2053" max="2304" width="9.109375" style="360"/>
    <col min="2305" max="2305" width="43" style="360" customWidth="1"/>
    <col min="2306" max="2308" width="10.6640625" style="360" bestFit="1" customWidth="1"/>
    <col min="2309" max="2560" width="9.109375" style="360"/>
    <col min="2561" max="2561" width="43" style="360" customWidth="1"/>
    <col min="2562" max="2564" width="10.6640625" style="360" bestFit="1" customWidth="1"/>
    <col min="2565" max="2816" width="9.109375" style="360"/>
    <col min="2817" max="2817" width="43" style="360" customWidth="1"/>
    <col min="2818" max="2820" width="10.6640625" style="360" bestFit="1" customWidth="1"/>
    <col min="2821" max="3072" width="9.109375" style="360"/>
    <col min="3073" max="3073" width="43" style="360" customWidth="1"/>
    <col min="3074" max="3076" width="10.6640625" style="360" bestFit="1" customWidth="1"/>
    <col min="3077" max="3328" width="9.109375" style="360"/>
    <col min="3329" max="3329" width="43" style="360" customWidth="1"/>
    <col min="3330" max="3332" width="10.6640625" style="360" bestFit="1" customWidth="1"/>
    <col min="3333" max="3584" width="9.109375" style="360"/>
    <col min="3585" max="3585" width="43" style="360" customWidth="1"/>
    <col min="3586" max="3588" width="10.6640625" style="360" bestFit="1" customWidth="1"/>
    <col min="3589" max="3840" width="9.109375" style="360"/>
    <col min="3841" max="3841" width="43" style="360" customWidth="1"/>
    <col min="3842" max="3844" width="10.6640625" style="360" bestFit="1" customWidth="1"/>
    <col min="3845" max="4096" width="9.109375" style="360"/>
    <col min="4097" max="4097" width="43" style="360" customWidth="1"/>
    <col min="4098" max="4100" width="10.6640625" style="360" bestFit="1" customWidth="1"/>
    <col min="4101" max="4352" width="9.109375" style="360"/>
    <col min="4353" max="4353" width="43" style="360" customWidth="1"/>
    <col min="4354" max="4356" width="10.6640625" style="360" bestFit="1" customWidth="1"/>
    <col min="4357" max="4608" width="9.109375" style="360"/>
    <col min="4609" max="4609" width="43" style="360" customWidth="1"/>
    <col min="4610" max="4612" width="10.6640625" style="360" bestFit="1" customWidth="1"/>
    <col min="4613" max="4864" width="9.109375" style="360"/>
    <col min="4865" max="4865" width="43" style="360" customWidth="1"/>
    <col min="4866" max="4868" width="10.6640625" style="360" bestFit="1" customWidth="1"/>
    <col min="4869" max="5120" width="9.109375" style="360"/>
    <col min="5121" max="5121" width="43" style="360" customWidth="1"/>
    <col min="5122" max="5124" width="10.6640625" style="360" bestFit="1" customWidth="1"/>
    <col min="5125" max="5376" width="9.109375" style="360"/>
    <col min="5377" max="5377" width="43" style="360" customWidth="1"/>
    <col min="5378" max="5380" width="10.6640625" style="360" bestFit="1" customWidth="1"/>
    <col min="5381" max="5632" width="9.109375" style="360"/>
    <col min="5633" max="5633" width="43" style="360" customWidth="1"/>
    <col min="5634" max="5636" width="10.6640625" style="360" bestFit="1" customWidth="1"/>
    <col min="5637" max="5888" width="9.109375" style="360"/>
    <col min="5889" max="5889" width="43" style="360" customWidth="1"/>
    <col min="5890" max="5892" width="10.6640625" style="360" bestFit="1" customWidth="1"/>
    <col min="5893" max="6144" width="9.109375" style="360"/>
    <col min="6145" max="6145" width="43" style="360" customWidth="1"/>
    <col min="6146" max="6148" width="10.6640625" style="360" bestFit="1" customWidth="1"/>
    <col min="6149" max="6400" width="9.109375" style="360"/>
    <col min="6401" max="6401" width="43" style="360" customWidth="1"/>
    <col min="6402" max="6404" width="10.6640625" style="360" bestFit="1" customWidth="1"/>
    <col min="6405" max="6656" width="9.109375" style="360"/>
    <col min="6657" max="6657" width="43" style="360" customWidth="1"/>
    <col min="6658" max="6660" width="10.6640625" style="360" bestFit="1" customWidth="1"/>
    <col min="6661" max="6912" width="9.109375" style="360"/>
    <col min="6913" max="6913" width="43" style="360" customWidth="1"/>
    <col min="6914" max="6916" width="10.6640625" style="360" bestFit="1" customWidth="1"/>
    <col min="6917" max="7168" width="9.109375" style="360"/>
    <col min="7169" max="7169" width="43" style="360" customWidth="1"/>
    <col min="7170" max="7172" width="10.6640625" style="360" bestFit="1" customWidth="1"/>
    <col min="7173" max="7424" width="9.109375" style="360"/>
    <col min="7425" max="7425" width="43" style="360" customWidth="1"/>
    <col min="7426" max="7428" width="10.6640625" style="360" bestFit="1" customWidth="1"/>
    <col min="7429" max="7680" width="9.109375" style="360"/>
    <col min="7681" max="7681" width="43" style="360" customWidth="1"/>
    <col min="7682" max="7684" width="10.6640625" style="360" bestFit="1" customWidth="1"/>
    <col min="7685" max="7936" width="9.109375" style="360"/>
    <col min="7937" max="7937" width="43" style="360" customWidth="1"/>
    <col min="7938" max="7940" width="10.6640625" style="360" bestFit="1" customWidth="1"/>
    <col min="7941" max="8192" width="9.109375" style="360"/>
    <col min="8193" max="8193" width="43" style="360" customWidth="1"/>
    <col min="8194" max="8196" width="10.6640625" style="360" bestFit="1" customWidth="1"/>
    <col min="8197" max="8448" width="9.109375" style="360"/>
    <col min="8449" max="8449" width="43" style="360" customWidth="1"/>
    <col min="8450" max="8452" width="10.6640625" style="360" bestFit="1" customWidth="1"/>
    <col min="8453" max="8704" width="9.109375" style="360"/>
    <col min="8705" max="8705" width="43" style="360" customWidth="1"/>
    <col min="8706" max="8708" width="10.6640625" style="360" bestFit="1" customWidth="1"/>
    <col min="8709" max="8960" width="9.109375" style="360"/>
    <col min="8961" max="8961" width="43" style="360" customWidth="1"/>
    <col min="8962" max="8964" width="10.6640625" style="360" bestFit="1" customWidth="1"/>
    <col min="8965" max="9216" width="9.109375" style="360"/>
    <col min="9217" max="9217" width="43" style="360" customWidth="1"/>
    <col min="9218" max="9220" width="10.6640625" style="360" bestFit="1" customWidth="1"/>
    <col min="9221" max="9472" width="9.109375" style="360"/>
    <col min="9473" max="9473" width="43" style="360" customWidth="1"/>
    <col min="9474" max="9476" width="10.6640625" style="360" bestFit="1" customWidth="1"/>
    <col min="9477" max="9728" width="9.109375" style="360"/>
    <col min="9729" max="9729" width="43" style="360" customWidth="1"/>
    <col min="9730" max="9732" width="10.6640625" style="360" bestFit="1" customWidth="1"/>
    <col min="9733" max="9984" width="9.109375" style="360"/>
    <col min="9985" max="9985" width="43" style="360" customWidth="1"/>
    <col min="9986" max="9988" width="10.6640625" style="360" bestFit="1" customWidth="1"/>
    <col min="9989" max="10240" width="9.109375" style="360"/>
    <col min="10241" max="10241" width="43" style="360" customWidth="1"/>
    <col min="10242" max="10244" width="10.6640625" style="360" bestFit="1" customWidth="1"/>
    <col min="10245" max="10496" width="9.109375" style="360"/>
    <col min="10497" max="10497" width="43" style="360" customWidth="1"/>
    <col min="10498" max="10500" width="10.6640625" style="360" bestFit="1" customWidth="1"/>
    <col min="10501" max="10752" width="9.109375" style="360"/>
    <col min="10753" max="10753" width="43" style="360" customWidth="1"/>
    <col min="10754" max="10756" width="10.6640625" style="360" bestFit="1" customWidth="1"/>
    <col min="10757" max="11008" width="9.109375" style="360"/>
    <col min="11009" max="11009" width="43" style="360" customWidth="1"/>
    <col min="11010" max="11012" width="10.6640625" style="360" bestFit="1" customWidth="1"/>
    <col min="11013" max="11264" width="9.109375" style="360"/>
    <col min="11265" max="11265" width="43" style="360" customWidth="1"/>
    <col min="11266" max="11268" width="10.6640625" style="360" bestFit="1" customWidth="1"/>
    <col min="11269" max="11520" width="9.109375" style="360"/>
    <col min="11521" max="11521" width="43" style="360" customWidth="1"/>
    <col min="11522" max="11524" width="10.6640625" style="360" bestFit="1" customWidth="1"/>
    <col min="11525" max="11776" width="9.109375" style="360"/>
    <col min="11777" max="11777" width="43" style="360" customWidth="1"/>
    <col min="11778" max="11780" width="10.6640625" style="360" bestFit="1" customWidth="1"/>
    <col min="11781" max="12032" width="9.109375" style="360"/>
    <col min="12033" max="12033" width="43" style="360" customWidth="1"/>
    <col min="12034" max="12036" width="10.6640625" style="360" bestFit="1" customWidth="1"/>
    <col min="12037" max="12288" width="9.109375" style="360"/>
    <col min="12289" max="12289" width="43" style="360" customWidth="1"/>
    <col min="12290" max="12292" width="10.6640625" style="360" bestFit="1" customWidth="1"/>
    <col min="12293" max="12544" width="9.109375" style="360"/>
    <col min="12545" max="12545" width="43" style="360" customWidth="1"/>
    <col min="12546" max="12548" width="10.6640625" style="360" bestFit="1" customWidth="1"/>
    <col min="12549" max="12800" width="9.109375" style="360"/>
    <col min="12801" max="12801" width="43" style="360" customWidth="1"/>
    <col min="12802" max="12804" width="10.6640625" style="360" bestFit="1" customWidth="1"/>
    <col min="12805" max="13056" width="9.109375" style="360"/>
    <col min="13057" max="13057" width="43" style="360" customWidth="1"/>
    <col min="13058" max="13060" width="10.6640625" style="360" bestFit="1" customWidth="1"/>
    <col min="13061" max="13312" width="9.109375" style="360"/>
    <col min="13313" max="13313" width="43" style="360" customWidth="1"/>
    <col min="13314" max="13316" width="10.6640625" style="360" bestFit="1" customWidth="1"/>
    <col min="13317" max="13568" width="9.109375" style="360"/>
    <col min="13569" max="13569" width="43" style="360" customWidth="1"/>
    <col min="13570" max="13572" width="10.6640625" style="360" bestFit="1" customWidth="1"/>
    <col min="13573" max="13824" width="9.109375" style="360"/>
    <col min="13825" max="13825" width="43" style="360" customWidth="1"/>
    <col min="13826" max="13828" width="10.6640625" style="360" bestFit="1" customWidth="1"/>
    <col min="13829" max="14080" width="9.109375" style="360"/>
    <col min="14081" max="14081" width="43" style="360" customWidth="1"/>
    <col min="14082" max="14084" width="10.6640625" style="360" bestFit="1" customWidth="1"/>
    <col min="14085" max="14336" width="9.109375" style="360"/>
    <col min="14337" max="14337" width="43" style="360" customWidth="1"/>
    <col min="14338" max="14340" width="10.6640625" style="360" bestFit="1" customWidth="1"/>
    <col min="14341" max="14592" width="9.109375" style="360"/>
    <col min="14593" max="14593" width="43" style="360" customWidth="1"/>
    <col min="14594" max="14596" width="10.6640625" style="360" bestFit="1" customWidth="1"/>
    <col min="14597" max="14848" width="9.109375" style="360"/>
    <col min="14849" max="14849" width="43" style="360" customWidth="1"/>
    <col min="14850" max="14852" width="10.6640625" style="360" bestFit="1" customWidth="1"/>
    <col min="14853" max="15104" width="9.109375" style="360"/>
    <col min="15105" max="15105" width="43" style="360" customWidth="1"/>
    <col min="15106" max="15108" width="10.6640625" style="360" bestFit="1" customWidth="1"/>
    <col min="15109" max="15360" width="9.109375" style="360"/>
    <col min="15361" max="15361" width="43" style="360" customWidth="1"/>
    <col min="15362" max="15364" width="10.6640625" style="360" bestFit="1" customWidth="1"/>
    <col min="15365" max="15616" width="9.109375" style="360"/>
    <col min="15617" max="15617" width="43" style="360" customWidth="1"/>
    <col min="15618" max="15620" width="10.6640625" style="360" bestFit="1" customWidth="1"/>
    <col min="15621" max="15872" width="9.109375" style="360"/>
    <col min="15873" max="15873" width="43" style="360" customWidth="1"/>
    <col min="15874" max="15876" width="10.6640625" style="360" bestFit="1" customWidth="1"/>
    <col min="15877" max="16128" width="9.109375" style="360"/>
    <col min="16129" max="16129" width="43" style="360" customWidth="1"/>
    <col min="16130" max="16132" width="10.6640625" style="360" bestFit="1" customWidth="1"/>
    <col min="16133" max="16384" width="9.109375" style="360"/>
  </cols>
  <sheetData>
    <row r="1" spans="1:7" x14ac:dyDescent="0.25">
      <c r="A1" s="367"/>
      <c r="D1" s="2" t="s">
        <v>587</v>
      </c>
    </row>
    <row r="2" spans="1:7" x14ac:dyDescent="0.25">
      <c r="A2" s="368"/>
      <c r="B2" s="1"/>
      <c r="C2" s="1"/>
      <c r="D2" s="1"/>
    </row>
    <row r="3" spans="1:7" ht="15" customHeight="1" x14ac:dyDescent="0.25">
      <c r="A3" s="624" t="s">
        <v>557</v>
      </c>
      <c r="B3" s="624"/>
      <c r="C3" s="624"/>
      <c r="D3" s="624"/>
    </row>
    <row r="4" spans="1:7" x14ac:dyDescent="0.25">
      <c r="C4" s="368"/>
      <c r="D4" s="368" t="s">
        <v>21</v>
      </c>
    </row>
    <row r="5" spans="1:7" x14ac:dyDescent="0.25">
      <c r="A5" s="370" t="s">
        <v>207</v>
      </c>
      <c r="B5" s="366" t="s">
        <v>558</v>
      </c>
      <c r="C5" s="366" t="s">
        <v>559</v>
      </c>
      <c r="D5" s="366" t="s">
        <v>588</v>
      </c>
    </row>
    <row r="6" spans="1:7" x14ac:dyDescent="0.25">
      <c r="A6" s="371" t="s">
        <v>76</v>
      </c>
      <c r="B6" s="363">
        <v>415000</v>
      </c>
      <c r="C6" s="363">
        <v>420000</v>
      </c>
      <c r="D6" s="363">
        <v>425000</v>
      </c>
    </row>
    <row r="7" spans="1:7" x14ac:dyDescent="0.25">
      <c r="A7" s="372" t="s">
        <v>560</v>
      </c>
      <c r="B7" s="363">
        <v>1221000</v>
      </c>
      <c r="C7" s="363">
        <v>1221000</v>
      </c>
      <c r="D7" s="363">
        <v>1221000</v>
      </c>
    </row>
    <row r="8" spans="1:7" x14ac:dyDescent="0.25">
      <c r="A8" s="371" t="s">
        <v>561</v>
      </c>
      <c r="B8" s="363">
        <v>0</v>
      </c>
      <c r="C8" s="363">
        <v>0</v>
      </c>
      <c r="D8" s="363">
        <v>0</v>
      </c>
    </row>
    <row r="9" spans="1:7" x14ac:dyDescent="0.25">
      <c r="A9" s="371" t="s">
        <v>562</v>
      </c>
      <c r="B9" s="363">
        <v>17000</v>
      </c>
      <c r="C9" s="363">
        <v>17000</v>
      </c>
      <c r="D9" s="363">
        <v>17000</v>
      </c>
    </row>
    <row r="10" spans="1:7" x14ac:dyDescent="0.25">
      <c r="A10" s="371" t="s">
        <v>377</v>
      </c>
      <c r="B10" s="363">
        <v>2500000</v>
      </c>
      <c r="C10" s="363">
        <v>2600000</v>
      </c>
      <c r="D10" s="363">
        <v>2700000</v>
      </c>
      <c r="E10" s="361"/>
      <c r="F10" s="361"/>
      <c r="G10" s="361"/>
    </row>
    <row r="11" spans="1:7" x14ac:dyDescent="0.25">
      <c r="A11" s="371" t="s">
        <v>378</v>
      </c>
      <c r="B11" s="363">
        <v>90000</v>
      </c>
      <c r="C11" s="363">
        <v>95000</v>
      </c>
      <c r="D11" s="363">
        <v>100000</v>
      </c>
    </row>
    <row r="12" spans="1:7" x14ac:dyDescent="0.25">
      <c r="A12" s="371" t="s">
        <v>380</v>
      </c>
      <c r="B12" s="363">
        <v>3000</v>
      </c>
      <c r="C12" s="363">
        <v>3500</v>
      </c>
      <c r="D12" s="363">
        <v>4000</v>
      </c>
    </row>
    <row r="13" spans="1:7" x14ac:dyDescent="0.25">
      <c r="A13" s="373" t="s">
        <v>563</v>
      </c>
      <c r="B13" s="363">
        <v>0</v>
      </c>
      <c r="C13" s="363">
        <v>0</v>
      </c>
      <c r="D13" s="363">
        <v>0</v>
      </c>
    </row>
    <row r="14" spans="1:7" x14ac:dyDescent="0.25">
      <c r="A14" s="371" t="s">
        <v>564</v>
      </c>
      <c r="B14" s="363">
        <v>65000</v>
      </c>
      <c r="C14" s="363">
        <v>65000</v>
      </c>
      <c r="D14" s="363">
        <v>65000</v>
      </c>
    </row>
    <row r="15" spans="1:7" x14ac:dyDescent="0.25">
      <c r="A15" s="371" t="s">
        <v>565</v>
      </c>
      <c r="B15" s="363">
        <v>0</v>
      </c>
      <c r="C15" s="363">
        <v>0</v>
      </c>
      <c r="D15" s="363">
        <v>0</v>
      </c>
    </row>
    <row r="16" spans="1:7" x14ac:dyDescent="0.25">
      <c r="A16" s="374" t="s">
        <v>566</v>
      </c>
      <c r="B16" s="364">
        <f>SUM(B6:B15)</f>
        <v>4311000</v>
      </c>
      <c r="C16" s="364">
        <f>SUM(C6:C15)</f>
        <v>4421500</v>
      </c>
      <c r="D16" s="364">
        <f>SUM(D6:D15)</f>
        <v>4532000</v>
      </c>
    </row>
    <row r="17" spans="1:4" x14ac:dyDescent="0.25">
      <c r="A17" s="371" t="s">
        <v>567</v>
      </c>
      <c r="B17" s="363">
        <v>0</v>
      </c>
      <c r="C17" s="363">
        <v>0</v>
      </c>
      <c r="D17" s="363">
        <v>0</v>
      </c>
    </row>
    <row r="18" spans="1:4" x14ac:dyDescent="0.25">
      <c r="A18" s="371" t="s">
        <v>57</v>
      </c>
      <c r="B18" s="363">
        <v>260000</v>
      </c>
      <c r="C18" s="363">
        <v>270000</v>
      </c>
      <c r="D18" s="363">
        <v>270000</v>
      </c>
    </row>
    <row r="19" spans="1:4" x14ac:dyDescent="0.25">
      <c r="A19" s="371" t="s">
        <v>388</v>
      </c>
      <c r="B19" s="363">
        <v>600000</v>
      </c>
      <c r="C19" s="363">
        <v>500000</v>
      </c>
      <c r="D19" s="363">
        <v>500000</v>
      </c>
    </row>
    <row r="20" spans="1:4" x14ac:dyDescent="0.25">
      <c r="A20" s="371" t="s">
        <v>568</v>
      </c>
      <c r="B20" s="363">
        <v>15000</v>
      </c>
      <c r="C20" s="363">
        <v>15000</v>
      </c>
      <c r="D20" s="363">
        <v>15000</v>
      </c>
    </row>
    <row r="21" spans="1:4" x14ac:dyDescent="0.25">
      <c r="A21" s="371" t="s">
        <v>569</v>
      </c>
      <c r="B21" s="363">
        <v>4000</v>
      </c>
      <c r="C21" s="363">
        <v>4000</v>
      </c>
      <c r="D21" s="363">
        <v>4000</v>
      </c>
    </row>
    <row r="22" spans="1:4" x14ac:dyDescent="0.25">
      <c r="A22" s="371" t="s">
        <v>570</v>
      </c>
      <c r="B22" s="363">
        <v>0</v>
      </c>
      <c r="C22" s="363">
        <v>0</v>
      </c>
      <c r="D22" s="363">
        <v>0</v>
      </c>
    </row>
    <row r="23" spans="1:4" x14ac:dyDescent="0.25">
      <c r="A23" s="371" t="s">
        <v>571</v>
      </c>
      <c r="B23" s="363">
        <v>100000</v>
      </c>
      <c r="C23" s="363">
        <v>100000</v>
      </c>
      <c r="D23" s="363">
        <v>100000</v>
      </c>
    </row>
    <row r="24" spans="1:4" x14ac:dyDescent="0.25">
      <c r="A24" s="374" t="s">
        <v>572</v>
      </c>
      <c r="B24" s="364">
        <f>SUM(B17:B23)</f>
        <v>979000</v>
      </c>
      <c r="C24" s="364">
        <f>SUM(C17:C23)</f>
        <v>889000</v>
      </c>
      <c r="D24" s="364">
        <f>SUM(D17:D23)</f>
        <v>889000</v>
      </c>
    </row>
    <row r="25" spans="1:4" ht="13.5" customHeight="1" x14ac:dyDescent="0.25">
      <c r="A25" s="375" t="s">
        <v>573</v>
      </c>
      <c r="B25" s="365">
        <f>B16+B24</f>
        <v>5290000</v>
      </c>
      <c r="C25" s="365">
        <f>C16+C24</f>
        <v>5310500</v>
      </c>
      <c r="D25" s="365">
        <f>D16+D24</f>
        <v>5421000</v>
      </c>
    </row>
    <row r="26" spans="1:4" ht="13.5" customHeight="1" x14ac:dyDescent="0.25">
      <c r="A26" s="375"/>
      <c r="B26" s="365"/>
      <c r="C26" s="365"/>
      <c r="D26" s="365"/>
    </row>
    <row r="27" spans="1:4" x14ac:dyDescent="0.25">
      <c r="A27" s="370" t="s">
        <v>271</v>
      </c>
      <c r="B27" s="366" t="s">
        <v>558</v>
      </c>
      <c r="C27" s="366" t="s">
        <v>559</v>
      </c>
      <c r="D27" s="366" t="s">
        <v>588</v>
      </c>
    </row>
    <row r="28" spans="1:4" x14ac:dyDescent="0.25">
      <c r="A28" s="371" t="s">
        <v>19</v>
      </c>
      <c r="B28" s="363">
        <v>1665000</v>
      </c>
      <c r="C28" s="363">
        <v>1750000</v>
      </c>
      <c r="D28" s="363">
        <v>1835000</v>
      </c>
    </row>
    <row r="29" spans="1:4" ht="27.6" x14ac:dyDescent="0.25">
      <c r="A29" s="372" t="s">
        <v>360</v>
      </c>
      <c r="B29" s="363">
        <v>216450</v>
      </c>
      <c r="C29" s="363">
        <v>227500</v>
      </c>
      <c r="D29" s="363">
        <v>238550</v>
      </c>
    </row>
    <row r="30" spans="1:4" x14ac:dyDescent="0.25">
      <c r="A30" s="371" t="s">
        <v>23</v>
      </c>
      <c r="B30" s="363">
        <v>1850000</v>
      </c>
      <c r="C30" s="363">
        <v>1900000</v>
      </c>
      <c r="D30" s="363">
        <v>1900000</v>
      </c>
    </row>
    <row r="31" spans="1:4" x14ac:dyDescent="0.25">
      <c r="A31" s="371" t="s">
        <v>574</v>
      </c>
      <c r="B31" s="363">
        <v>700000</v>
      </c>
      <c r="C31" s="363">
        <v>720000</v>
      </c>
      <c r="D31" s="363">
        <v>720000</v>
      </c>
    </row>
    <row r="32" spans="1:4" x14ac:dyDescent="0.25">
      <c r="A32" s="371" t="s">
        <v>575</v>
      </c>
      <c r="B32" s="363">
        <v>15000</v>
      </c>
      <c r="C32" s="363">
        <v>15000</v>
      </c>
      <c r="D32" s="363">
        <v>15000</v>
      </c>
    </row>
    <row r="33" spans="1:4" x14ac:dyDescent="0.25">
      <c r="A33" s="371" t="s">
        <v>576</v>
      </c>
      <c r="B33" s="363">
        <v>0</v>
      </c>
      <c r="C33" s="363">
        <v>0</v>
      </c>
      <c r="D33" s="363">
        <v>0</v>
      </c>
    </row>
    <row r="34" spans="1:4" x14ac:dyDescent="0.25">
      <c r="A34" s="371" t="s">
        <v>577</v>
      </c>
      <c r="B34" s="363">
        <v>500</v>
      </c>
      <c r="C34" s="363">
        <v>500</v>
      </c>
      <c r="D34" s="363">
        <v>500</v>
      </c>
    </row>
    <row r="35" spans="1:4" x14ac:dyDescent="0.25">
      <c r="A35" s="371" t="s">
        <v>382</v>
      </c>
      <c r="B35" s="363">
        <v>0</v>
      </c>
      <c r="C35" s="363">
        <v>0</v>
      </c>
      <c r="D35" s="363">
        <v>0</v>
      </c>
    </row>
    <row r="36" spans="1:4" x14ac:dyDescent="0.25">
      <c r="A36" s="371" t="s">
        <v>578</v>
      </c>
      <c r="B36" s="363">
        <v>5000</v>
      </c>
      <c r="C36" s="363">
        <v>5000</v>
      </c>
      <c r="D36" s="363">
        <v>5000</v>
      </c>
    </row>
    <row r="37" spans="1:4" x14ac:dyDescent="0.25">
      <c r="A37" s="374" t="s">
        <v>579</v>
      </c>
      <c r="B37" s="364">
        <f>SUM(B28:B36)</f>
        <v>4451950</v>
      </c>
      <c r="C37" s="364">
        <f>SUM(C28:C36)</f>
        <v>4618000</v>
      </c>
      <c r="D37" s="364">
        <f>SUM(D28:D36)</f>
        <v>4714050</v>
      </c>
    </row>
    <row r="38" spans="1:4" x14ac:dyDescent="0.25">
      <c r="A38" s="371" t="s">
        <v>580</v>
      </c>
      <c r="B38" s="363">
        <v>165000</v>
      </c>
      <c r="C38" s="363">
        <v>165000</v>
      </c>
      <c r="D38" s="363">
        <v>165000</v>
      </c>
    </row>
    <row r="39" spans="1:4" x14ac:dyDescent="0.25">
      <c r="A39" s="371" t="s">
        <v>42</v>
      </c>
      <c r="B39" s="363">
        <v>616265</v>
      </c>
      <c r="C39" s="363">
        <v>471876</v>
      </c>
      <c r="D39" s="363">
        <v>514600</v>
      </c>
    </row>
    <row r="40" spans="1:4" x14ac:dyDescent="0.25">
      <c r="A40" s="371" t="s">
        <v>581</v>
      </c>
      <c r="B40" s="363">
        <v>7350</v>
      </c>
      <c r="C40" s="363">
        <v>7350</v>
      </c>
      <c r="D40" s="363">
        <v>7350</v>
      </c>
    </row>
    <row r="41" spans="1:4" x14ac:dyDescent="0.25">
      <c r="A41" s="371" t="s">
        <v>582</v>
      </c>
      <c r="B41" s="363">
        <v>26389</v>
      </c>
      <c r="C41" s="363">
        <v>26389</v>
      </c>
      <c r="D41" s="363">
        <v>0</v>
      </c>
    </row>
    <row r="42" spans="1:4" x14ac:dyDescent="0.25">
      <c r="A42" s="371" t="s">
        <v>583</v>
      </c>
      <c r="B42" s="363">
        <v>3046</v>
      </c>
      <c r="C42" s="363">
        <v>1885</v>
      </c>
      <c r="D42" s="363">
        <v>0</v>
      </c>
    </row>
    <row r="43" spans="1:4" x14ac:dyDescent="0.25">
      <c r="A43" s="371" t="s">
        <v>584</v>
      </c>
      <c r="B43" s="363">
        <v>0</v>
      </c>
      <c r="C43" s="363">
        <v>0</v>
      </c>
      <c r="D43" s="363">
        <v>0</v>
      </c>
    </row>
    <row r="44" spans="1:4" x14ac:dyDescent="0.25">
      <c r="A44" s="371" t="s">
        <v>585</v>
      </c>
      <c r="B44" s="363">
        <v>20000</v>
      </c>
      <c r="C44" s="363">
        <v>20000</v>
      </c>
      <c r="D44" s="363">
        <v>20000</v>
      </c>
    </row>
    <row r="45" spans="1:4" x14ac:dyDescent="0.25">
      <c r="A45" s="374" t="s">
        <v>586</v>
      </c>
      <c r="B45" s="364">
        <f>SUM(B38:B44)</f>
        <v>838050</v>
      </c>
      <c r="C45" s="364">
        <f>SUM(C38:C44)</f>
        <v>692500</v>
      </c>
      <c r="D45" s="364">
        <f>SUM(D38:D44)</f>
        <v>706950</v>
      </c>
    </row>
    <row r="46" spans="1:4" x14ac:dyDescent="0.25">
      <c r="A46" s="375" t="s">
        <v>282</v>
      </c>
      <c r="B46" s="365">
        <f>B37+B45</f>
        <v>5290000</v>
      </c>
      <c r="C46" s="365">
        <f>C37+C45</f>
        <v>5310500</v>
      </c>
      <c r="D46" s="365">
        <f>D37+D45</f>
        <v>5421000</v>
      </c>
    </row>
    <row r="47" spans="1:4" s="362" customFormat="1" x14ac:dyDescent="0.25">
      <c r="A47" s="369"/>
      <c r="B47" s="367"/>
      <c r="C47" s="367"/>
    </row>
    <row r="48" spans="1:4" s="362" customFormat="1" x14ac:dyDescent="0.25">
      <c r="A48" s="369"/>
      <c r="B48" s="367"/>
      <c r="C48" s="367"/>
    </row>
  </sheetData>
  <mergeCells count="1">
    <mergeCell ref="A3:D3"/>
  </mergeCells>
  <printOptions horizontalCentered="1"/>
  <pageMargins left="0.78740157480314965" right="0.78740157480314965" top="0.59055118110236227" bottom="0.59055118110236227"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3218-DD2E-4F8B-A622-8AECC4E6EDC3}">
  <sheetPr>
    <pageSetUpPr fitToPage="1"/>
  </sheetPr>
  <dimension ref="A1:G53"/>
  <sheetViews>
    <sheetView zoomScaleNormal="100" workbookViewId="0">
      <selection sqref="A1:C1"/>
    </sheetView>
  </sheetViews>
  <sheetFormatPr defaultColWidth="9.109375" defaultRowHeight="13.2" x14ac:dyDescent="0.25"/>
  <cols>
    <col min="1" max="1" width="64.88671875" style="1" customWidth="1"/>
    <col min="2" max="2" width="58.33203125" style="1" customWidth="1"/>
    <col min="3" max="3" width="33.109375" style="1" customWidth="1"/>
    <col min="4" max="16384" width="9.109375" style="1"/>
  </cols>
  <sheetData>
    <row r="1" spans="1:3" x14ac:dyDescent="0.25">
      <c r="A1" s="629" t="s">
        <v>493</v>
      </c>
      <c r="B1" s="629"/>
      <c r="C1" s="629"/>
    </row>
    <row r="2" spans="1:3" x14ac:dyDescent="0.25">
      <c r="A2" s="574"/>
      <c r="B2" s="574"/>
      <c r="C2" s="574"/>
    </row>
    <row r="3" spans="1:3" ht="15.6" x14ac:dyDescent="0.3">
      <c r="A3" s="304" t="s">
        <v>415</v>
      </c>
      <c r="B3" s="304"/>
      <c r="C3" s="304"/>
    </row>
    <row r="4" spans="1:3" ht="15.6" x14ac:dyDescent="0.3">
      <c r="A4" s="23" t="s">
        <v>416</v>
      </c>
      <c r="B4" s="305"/>
      <c r="C4" s="305"/>
    </row>
    <row r="5" spans="1:3" ht="15.6" x14ac:dyDescent="0.3">
      <c r="A5" s="306" t="s">
        <v>417</v>
      </c>
      <c r="B5" s="307" t="s">
        <v>418</v>
      </c>
      <c r="C5" s="308" t="s">
        <v>419</v>
      </c>
    </row>
    <row r="6" spans="1:3" ht="15.6" x14ac:dyDescent="0.3">
      <c r="A6" s="575" t="s">
        <v>420</v>
      </c>
      <c r="B6" s="576" t="s">
        <v>421</v>
      </c>
      <c r="C6" s="577">
        <v>17900</v>
      </c>
    </row>
    <row r="7" spans="1:3" ht="15.6" x14ac:dyDescent="0.3">
      <c r="A7" s="575" t="s">
        <v>422</v>
      </c>
      <c r="B7" s="576" t="s">
        <v>423</v>
      </c>
      <c r="C7" s="577">
        <v>8895</v>
      </c>
    </row>
    <row r="8" spans="1:3" ht="15.6" x14ac:dyDescent="0.3">
      <c r="A8" s="504" t="s">
        <v>424</v>
      </c>
      <c r="B8" s="505" t="s">
        <v>425</v>
      </c>
      <c r="C8" s="584">
        <v>10300</v>
      </c>
    </row>
    <row r="9" spans="1:3" ht="15.6" x14ac:dyDescent="0.3">
      <c r="A9" s="504" t="s">
        <v>426</v>
      </c>
      <c r="B9" s="505" t="s">
        <v>427</v>
      </c>
      <c r="C9" s="584">
        <v>4030</v>
      </c>
    </row>
    <row r="10" spans="1:3" ht="31.2" x14ac:dyDescent="0.3">
      <c r="A10" s="504" t="s">
        <v>428</v>
      </c>
      <c r="B10" s="576" t="s">
        <v>429</v>
      </c>
      <c r="C10" s="577">
        <v>11000</v>
      </c>
    </row>
    <row r="11" spans="1:3" ht="8.25" customHeight="1" x14ac:dyDescent="0.3">
      <c r="A11" s="305"/>
      <c r="B11" s="305"/>
      <c r="C11" s="305"/>
    </row>
    <row r="12" spans="1:3" ht="15.6" x14ac:dyDescent="0.3">
      <c r="A12" s="309" t="s">
        <v>430</v>
      </c>
      <c r="B12" s="305"/>
      <c r="C12" s="305"/>
    </row>
    <row r="13" spans="1:3" ht="15.6" x14ac:dyDescent="0.3">
      <c r="A13" s="108" t="s">
        <v>431</v>
      </c>
      <c r="B13" s="305"/>
      <c r="C13" s="305"/>
    </row>
    <row r="14" spans="1:3" ht="37.5" customHeight="1" x14ac:dyDescent="0.25">
      <c r="A14" s="627" t="s">
        <v>432</v>
      </c>
      <c r="B14" s="627"/>
      <c r="C14" s="627"/>
    </row>
    <row r="15" spans="1:3" ht="51" customHeight="1" x14ac:dyDescent="0.25">
      <c r="A15" s="627" t="s">
        <v>433</v>
      </c>
      <c r="B15" s="627"/>
      <c r="C15" s="627"/>
    </row>
    <row r="16" spans="1:3" ht="9.75" customHeight="1" x14ac:dyDescent="0.3">
      <c r="A16" s="108"/>
      <c r="B16" s="305"/>
      <c r="C16" s="305"/>
    </row>
    <row r="17" spans="1:7" ht="15.6" x14ac:dyDescent="0.3">
      <c r="A17" s="108" t="s">
        <v>434</v>
      </c>
      <c r="B17" s="305"/>
      <c r="C17" s="305"/>
    </row>
    <row r="18" spans="1:7" ht="8.25" customHeight="1" x14ac:dyDescent="0.3">
      <c r="B18" s="305"/>
      <c r="C18" s="305"/>
    </row>
    <row r="19" spans="1:7" x14ac:dyDescent="0.25">
      <c r="A19" s="630" t="s">
        <v>435</v>
      </c>
      <c r="B19" s="630"/>
      <c r="C19" s="630"/>
    </row>
    <row r="20" spans="1:7" ht="25.5" customHeight="1" x14ac:dyDescent="0.25">
      <c r="A20" s="627" t="s">
        <v>436</v>
      </c>
      <c r="B20" s="627"/>
      <c r="C20" s="627"/>
    </row>
    <row r="21" spans="1:7" s="310" customFormat="1" x14ac:dyDescent="0.25">
      <c r="A21" s="1" t="s">
        <v>877</v>
      </c>
      <c r="B21" s="1"/>
      <c r="C21" s="1"/>
      <c r="D21" s="1"/>
      <c r="E21" s="1"/>
      <c r="F21" s="1"/>
      <c r="G21" s="1"/>
    </row>
    <row r="22" spans="1:7" ht="25.5" customHeight="1" x14ac:dyDescent="0.25">
      <c r="A22" s="627" t="s">
        <v>437</v>
      </c>
      <c r="B22" s="627"/>
      <c r="C22" s="627"/>
    </row>
    <row r="23" spans="1:7" x14ac:dyDescent="0.25">
      <c r="A23" s="627" t="s">
        <v>438</v>
      </c>
      <c r="B23" s="627"/>
      <c r="C23" s="627"/>
    </row>
    <row r="24" spans="1:7" x14ac:dyDescent="0.25">
      <c r="A24" s="627" t="s">
        <v>439</v>
      </c>
      <c r="B24" s="628"/>
      <c r="C24" s="628"/>
    </row>
    <row r="25" spans="1:7" x14ac:dyDescent="0.25">
      <c r="A25" s="627" t="s">
        <v>440</v>
      </c>
      <c r="B25" s="628"/>
      <c r="C25" s="628"/>
    </row>
    <row r="26" spans="1:7" x14ac:dyDescent="0.25">
      <c r="A26" s="578"/>
      <c r="B26" s="578"/>
      <c r="C26" s="578"/>
    </row>
    <row r="27" spans="1:7" ht="27" customHeight="1" x14ac:dyDescent="0.25">
      <c r="A27" s="626" t="s">
        <v>878</v>
      </c>
      <c r="B27" s="626"/>
      <c r="C27" s="626"/>
    </row>
    <row r="28" spans="1:7" x14ac:dyDescent="0.25">
      <c r="A28" s="578"/>
      <c r="B28" s="578"/>
      <c r="C28" s="578"/>
    </row>
    <row r="29" spans="1:7" x14ac:dyDescent="0.25">
      <c r="A29" s="309" t="s">
        <v>441</v>
      </c>
    </row>
    <row r="30" spans="1:7" x14ac:dyDescent="0.25">
      <c r="A30" s="627" t="s">
        <v>442</v>
      </c>
      <c r="B30" s="627"/>
      <c r="C30" s="627"/>
    </row>
    <row r="31" spans="1:7" x14ac:dyDescent="0.25">
      <c r="A31" s="1" t="s">
        <v>443</v>
      </c>
    </row>
    <row r="33" spans="1:3" ht="42" customHeight="1" x14ac:dyDescent="0.25">
      <c r="A33" s="625" t="s">
        <v>444</v>
      </c>
      <c r="B33" s="625"/>
      <c r="C33" s="625"/>
    </row>
    <row r="35" spans="1:3" x14ac:dyDescent="0.25">
      <c r="A35" s="108" t="s">
        <v>445</v>
      </c>
      <c r="B35" s="108"/>
      <c r="C35" s="108"/>
    </row>
    <row r="36" spans="1:3" x14ac:dyDescent="0.25">
      <c r="A36" s="108"/>
      <c r="B36" s="108"/>
      <c r="C36" s="108"/>
    </row>
    <row r="37" spans="1:3" x14ac:dyDescent="0.25">
      <c r="A37" s="311" t="s">
        <v>446</v>
      </c>
      <c r="B37" s="311" t="s">
        <v>447</v>
      </c>
      <c r="C37" s="311" t="s">
        <v>448</v>
      </c>
    </row>
    <row r="38" spans="1:3" ht="79.2" x14ac:dyDescent="0.25">
      <c r="A38" s="579" t="s">
        <v>449</v>
      </c>
      <c r="B38" s="579" t="s">
        <v>450</v>
      </c>
      <c r="C38" s="579" t="s">
        <v>451</v>
      </c>
    </row>
    <row r="39" spans="1:3" ht="52.8" x14ac:dyDescent="0.25">
      <c r="A39" s="272" t="s">
        <v>452</v>
      </c>
      <c r="B39" s="579" t="s">
        <v>453</v>
      </c>
      <c r="C39" s="272" t="s">
        <v>454</v>
      </c>
    </row>
    <row r="40" spans="1:3" ht="52.8" x14ac:dyDescent="0.25">
      <c r="A40" s="272" t="s">
        <v>455</v>
      </c>
      <c r="B40" s="579" t="s">
        <v>456</v>
      </c>
      <c r="C40" s="579" t="s">
        <v>457</v>
      </c>
    </row>
    <row r="41" spans="1:3" ht="79.2" x14ac:dyDescent="0.25">
      <c r="A41" s="272" t="s">
        <v>458</v>
      </c>
      <c r="B41" s="579" t="s">
        <v>459</v>
      </c>
      <c r="C41" s="579" t="s">
        <v>460</v>
      </c>
    </row>
    <row r="42" spans="1:3" ht="52.8" x14ac:dyDescent="0.25">
      <c r="A42" s="580" t="s">
        <v>461</v>
      </c>
      <c r="B42" s="581" t="s">
        <v>462</v>
      </c>
      <c r="C42" s="582" t="s">
        <v>463</v>
      </c>
    </row>
    <row r="43" spans="1:3" ht="132" x14ac:dyDescent="0.25">
      <c r="A43" s="579" t="s">
        <v>464</v>
      </c>
      <c r="B43" s="579" t="s">
        <v>465</v>
      </c>
      <c r="C43" s="272" t="s">
        <v>466</v>
      </c>
    </row>
    <row r="44" spans="1:3" ht="132" x14ac:dyDescent="0.25">
      <c r="A44" s="579" t="s">
        <v>467</v>
      </c>
      <c r="B44" s="579" t="s">
        <v>468</v>
      </c>
      <c r="C44" s="579" t="s">
        <v>469</v>
      </c>
    </row>
    <row r="45" spans="1:3" ht="52.8" x14ac:dyDescent="0.25">
      <c r="A45" s="272" t="s">
        <v>470</v>
      </c>
      <c r="B45" s="579" t="s">
        <v>471</v>
      </c>
      <c r="C45" s="272" t="s">
        <v>472</v>
      </c>
    </row>
    <row r="46" spans="1:3" ht="52.8" x14ac:dyDescent="0.25">
      <c r="A46" s="272" t="s">
        <v>473</v>
      </c>
      <c r="B46" s="579" t="s">
        <v>474</v>
      </c>
      <c r="C46" s="272" t="s">
        <v>475</v>
      </c>
    </row>
    <row r="47" spans="1:3" ht="79.2" x14ac:dyDescent="0.25">
      <c r="A47" s="579" t="s">
        <v>476</v>
      </c>
      <c r="B47" s="579" t="s">
        <v>477</v>
      </c>
      <c r="C47" s="579" t="s">
        <v>478</v>
      </c>
    </row>
    <row r="48" spans="1:3" ht="52.8" x14ac:dyDescent="0.25">
      <c r="A48" s="579" t="s">
        <v>494</v>
      </c>
      <c r="B48" s="579" t="s">
        <v>496</v>
      </c>
      <c r="C48" s="579" t="s">
        <v>495</v>
      </c>
    </row>
    <row r="49" spans="1:3" ht="52.8" x14ac:dyDescent="0.25">
      <c r="A49" s="579" t="s">
        <v>479</v>
      </c>
      <c r="B49" s="579" t="s">
        <v>480</v>
      </c>
      <c r="C49" s="579" t="s">
        <v>481</v>
      </c>
    </row>
    <row r="50" spans="1:3" ht="79.2" x14ac:dyDescent="0.25">
      <c r="A50" s="579" t="s">
        <v>482</v>
      </c>
      <c r="B50" s="579" t="s">
        <v>483</v>
      </c>
      <c r="C50" s="579" t="s">
        <v>484</v>
      </c>
    </row>
    <row r="51" spans="1:3" ht="39.6" x14ac:dyDescent="0.25">
      <c r="A51" s="579" t="s">
        <v>485</v>
      </c>
      <c r="B51" s="579" t="s">
        <v>486</v>
      </c>
      <c r="C51" s="583" t="s">
        <v>487</v>
      </c>
    </row>
    <row r="52" spans="1:3" ht="66" x14ac:dyDescent="0.25">
      <c r="A52" s="579" t="s">
        <v>488</v>
      </c>
      <c r="B52" s="579" t="s">
        <v>489</v>
      </c>
      <c r="C52" s="579" t="s">
        <v>490</v>
      </c>
    </row>
    <row r="53" spans="1:3" ht="202.95" customHeight="1" x14ac:dyDescent="0.25">
      <c r="A53" s="579" t="s">
        <v>488</v>
      </c>
      <c r="B53" s="579" t="s">
        <v>491</v>
      </c>
      <c r="C53" s="579" t="s">
        <v>492</v>
      </c>
    </row>
  </sheetData>
  <mergeCells count="12">
    <mergeCell ref="A22:C22"/>
    <mergeCell ref="A1:C1"/>
    <mergeCell ref="A14:C14"/>
    <mergeCell ref="A15:C15"/>
    <mergeCell ref="A19:C19"/>
    <mergeCell ref="A20:C20"/>
    <mergeCell ref="A33:C33"/>
    <mergeCell ref="A27:C27"/>
    <mergeCell ref="A23:C23"/>
    <mergeCell ref="A24:C24"/>
    <mergeCell ref="A25:C25"/>
    <mergeCell ref="A30:C30"/>
  </mergeCells>
  <pageMargins left="0.7" right="0.7" top="0.75" bottom="0.75" header="0.3" footer="0.3"/>
  <pageSetup paperSize="9" scale="5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2729-D2C9-4EDB-94EF-3D75408E1854}">
  <sheetPr>
    <pageSetUpPr fitToPage="1"/>
  </sheetPr>
  <dimension ref="A1:Q42"/>
  <sheetViews>
    <sheetView view="pageBreakPreview" zoomScale="115" zoomScaleNormal="100" zoomScaleSheetLayoutView="115" workbookViewId="0">
      <selection activeCell="O1" sqref="O1"/>
    </sheetView>
  </sheetViews>
  <sheetFormatPr defaultColWidth="8" defaultRowHeight="13.2" x14ac:dyDescent="0.25"/>
  <cols>
    <col min="1" max="1" width="2.88671875" style="376" customWidth="1"/>
    <col min="2" max="2" width="32.44140625" style="376" bestFit="1" customWidth="1"/>
    <col min="3" max="3" width="9.88671875" style="376" bestFit="1" customWidth="1"/>
    <col min="4" max="4" width="8.88671875" style="376" bestFit="1" customWidth="1"/>
    <col min="5" max="5" width="12.5546875" style="376" customWidth="1"/>
    <col min="6" max="6" width="8.6640625" style="376" customWidth="1"/>
    <col min="7" max="7" width="12.33203125" style="376" customWidth="1"/>
    <col min="8" max="8" width="10.6640625" style="376" customWidth="1"/>
    <col min="9" max="9" width="9.6640625" style="376" customWidth="1"/>
    <col min="10" max="10" width="8.88671875" style="376" bestFit="1" customWidth="1"/>
    <col min="11" max="13" width="8.44140625" style="376" bestFit="1" customWidth="1"/>
    <col min="14" max="14" width="8.88671875" style="376" customWidth="1"/>
    <col min="15" max="15" width="13.44140625" style="376" customWidth="1"/>
    <col min="16" max="16" width="10.109375" style="376" bestFit="1" customWidth="1"/>
    <col min="17" max="17" width="11.88671875" style="425" bestFit="1" customWidth="1"/>
    <col min="18" max="254" width="8" style="376"/>
    <col min="255" max="255" width="2.88671875" style="376" customWidth="1"/>
    <col min="256" max="256" width="32.44140625" style="376" bestFit="1" customWidth="1"/>
    <col min="257" max="257" width="9.88671875" style="376" bestFit="1" customWidth="1"/>
    <col min="258" max="258" width="8.88671875" style="376" bestFit="1" customWidth="1"/>
    <col min="259" max="259" width="7.44140625" style="376" bestFit="1" customWidth="1"/>
    <col min="260" max="260" width="8.6640625" style="376" customWidth="1"/>
    <col min="261" max="261" width="8" style="376" bestFit="1" customWidth="1"/>
    <col min="262" max="263" width="7.44140625" style="376" bestFit="1" customWidth="1"/>
    <col min="264" max="264" width="8.88671875" style="376" bestFit="1" customWidth="1"/>
    <col min="265" max="268" width="8.44140625" style="376" bestFit="1" customWidth="1"/>
    <col min="269" max="269" width="8.88671875" style="376" customWidth="1"/>
    <col min="270" max="270" width="10.109375" style="376" bestFit="1" customWidth="1"/>
    <col min="271" max="510" width="8" style="376"/>
    <col min="511" max="511" width="2.88671875" style="376" customWidth="1"/>
    <col min="512" max="512" width="32.44140625" style="376" bestFit="1" customWidth="1"/>
    <col min="513" max="513" width="9.88671875" style="376" bestFit="1" customWidth="1"/>
    <col min="514" max="514" width="8.88671875" style="376" bestFit="1" customWidth="1"/>
    <col min="515" max="515" width="7.44140625" style="376" bestFit="1" customWidth="1"/>
    <col min="516" max="516" width="8.6640625" style="376" customWidth="1"/>
    <col min="517" max="517" width="8" style="376" bestFit="1" customWidth="1"/>
    <col min="518" max="519" width="7.44140625" style="376" bestFit="1" customWidth="1"/>
    <col min="520" max="520" width="8.88671875" style="376" bestFit="1" customWidth="1"/>
    <col min="521" max="524" width="8.44140625" style="376" bestFit="1" customWidth="1"/>
    <col min="525" max="525" width="8.88671875" style="376" customWidth="1"/>
    <col min="526" max="526" width="10.109375" style="376" bestFit="1" customWidth="1"/>
    <col min="527" max="766" width="8" style="376"/>
    <col min="767" max="767" width="2.88671875" style="376" customWidth="1"/>
    <col min="768" max="768" width="32.44140625" style="376" bestFit="1" customWidth="1"/>
    <col min="769" max="769" width="9.88671875" style="376" bestFit="1" customWidth="1"/>
    <col min="770" max="770" width="8.88671875" style="376" bestFit="1" customWidth="1"/>
    <col min="771" max="771" width="7.44140625" style="376" bestFit="1" customWidth="1"/>
    <col min="772" max="772" width="8.6640625" style="376" customWidth="1"/>
    <col min="773" max="773" width="8" style="376" bestFit="1" customWidth="1"/>
    <col min="774" max="775" width="7.44140625" style="376" bestFit="1" customWidth="1"/>
    <col min="776" max="776" width="8.88671875" style="376" bestFit="1" customWidth="1"/>
    <col min="777" max="780" width="8.44140625" style="376" bestFit="1" customWidth="1"/>
    <col min="781" max="781" width="8.88671875" style="376" customWidth="1"/>
    <col min="782" max="782" width="10.109375" style="376" bestFit="1" customWidth="1"/>
    <col min="783" max="1022" width="8" style="376"/>
    <col min="1023" max="1023" width="2.88671875" style="376" customWidth="1"/>
    <col min="1024" max="1024" width="32.44140625" style="376" bestFit="1" customWidth="1"/>
    <col min="1025" max="1025" width="9.88671875" style="376" bestFit="1" customWidth="1"/>
    <col min="1026" max="1026" width="8.88671875" style="376" bestFit="1" customWidth="1"/>
    <col min="1027" max="1027" width="7.44140625" style="376" bestFit="1" customWidth="1"/>
    <col min="1028" max="1028" width="8.6640625" style="376" customWidth="1"/>
    <col min="1029" max="1029" width="8" style="376" bestFit="1" customWidth="1"/>
    <col min="1030" max="1031" width="7.44140625" style="376" bestFit="1" customWidth="1"/>
    <col min="1032" max="1032" width="8.88671875" style="376" bestFit="1" customWidth="1"/>
    <col min="1033" max="1036" width="8.44140625" style="376" bestFit="1" customWidth="1"/>
    <col min="1037" max="1037" width="8.88671875" style="376" customWidth="1"/>
    <col min="1038" max="1038" width="10.109375" style="376" bestFit="1" customWidth="1"/>
    <col min="1039" max="1278" width="8" style="376"/>
    <col min="1279" max="1279" width="2.88671875" style="376" customWidth="1"/>
    <col min="1280" max="1280" width="32.44140625" style="376" bestFit="1" customWidth="1"/>
    <col min="1281" max="1281" width="9.88671875" style="376" bestFit="1" customWidth="1"/>
    <col min="1282" max="1282" width="8.88671875" style="376" bestFit="1" customWidth="1"/>
    <col min="1283" max="1283" width="7.44140625" style="376" bestFit="1" customWidth="1"/>
    <col min="1284" max="1284" width="8.6640625" style="376" customWidth="1"/>
    <col min="1285" max="1285" width="8" style="376" bestFit="1" customWidth="1"/>
    <col min="1286" max="1287" width="7.44140625" style="376" bestFit="1" customWidth="1"/>
    <col min="1288" max="1288" width="8.88671875" style="376" bestFit="1" customWidth="1"/>
    <col min="1289" max="1292" width="8.44140625" style="376" bestFit="1" customWidth="1"/>
    <col min="1293" max="1293" width="8.88671875" style="376" customWidth="1"/>
    <col min="1294" max="1294" width="10.109375" style="376" bestFit="1" customWidth="1"/>
    <col min="1295" max="1534" width="8" style="376"/>
    <col min="1535" max="1535" width="2.88671875" style="376" customWidth="1"/>
    <col min="1536" max="1536" width="32.44140625" style="376" bestFit="1" customWidth="1"/>
    <col min="1537" max="1537" width="9.88671875" style="376" bestFit="1" customWidth="1"/>
    <col min="1538" max="1538" width="8.88671875" style="376" bestFit="1" customWidth="1"/>
    <col min="1539" max="1539" width="7.44140625" style="376" bestFit="1" customWidth="1"/>
    <col min="1540" max="1540" width="8.6640625" style="376" customWidth="1"/>
    <col min="1541" max="1541" width="8" style="376" bestFit="1" customWidth="1"/>
    <col min="1542" max="1543" width="7.44140625" style="376" bestFit="1" customWidth="1"/>
    <col min="1544" max="1544" width="8.88671875" style="376" bestFit="1" customWidth="1"/>
    <col min="1545" max="1548" width="8.44140625" style="376" bestFit="1" customWidth="1"/>
    <col min="1549" max="1549" width="8.88671875" style="376" customWidth="1"/>
    <col min="1550" max="1550" width="10.109375" style="376" bestFit="1" customWidth="1"/>
    <col min="1551" max="1790" width="8" style="376"/>
    <col min="1791" max="1791" width="2.88671875" style="376" customWidth="1"/>
    <col min="1792" max="1792" width="32.44140625" style="376" bestFit="1" customWidth="1"/>
    <col min="1793" max="1793" width="9.88671875" style="376" bestFit="1" customWidth="1"/>
    <col min="1794" max="1794" width="8.88671875" style="376" bestFit="1" customWidth="1"/>
    <col min="1795" max="1795" width="7.44140625" style="376" bestFit="1" customWidth="1"/>
    <col min="1796" max="1796" width="8.6640625" style="376" customWidth="1"/>
    <col min="1797" max="1797" width="8" style="376" bestFit="1" customWidth="1"/>
    <col min="1798" max="1799" width="7.44140625" style="376" bestFit="1" customWidth="1"/>
    <col min="1800" max="1800" width="8.88671875" style="376" bestFit="1" customWidth="1"/>
    <col min="1801" max="1804" width="8.44140625" style="376" bestFit="1" customWidth="1"/>
    <col min="1805" max="1805" width="8.88671875" style="376" customWidth="1"/>
    <col min="1806" max="1806" width="10.109375" style="376" bestFit="1" customWidth="1"/>
    <col min="1807" max="2046" width="8" style="376"/>
    <col min="2047" max="2047" width="2.88671875" style="376" customWidth="1"/>
    <col min="2048" max="2048" width="32.44140625" style="376" bestFit="1" customWidth="1"/>
    <col min="2049" max="2049" width="9.88671875" style="376" bestFit="1" customWidth="1"/>
    <col min="2050" max="2050" width="8.88671875" style="376" bestFit="1" customWidth="1"/>
    <col min="2051" max="2051" width="7.44140625" style="376" bestFit="1" customWidth="1"/>
    <col min="2052" max="2052" width="8.6640625" style="376" customWidth="1"/>
    <col min="2053" max="2053" width="8" style="376" bestFit="1" customWidth="1"/>
    <col min="2054" max="2055" width="7.44140625" style="376" bestFit="1" customWidth="1"/>
    <col min="2056" max="2056" width="8.88671875" style="376" bestFit="1" customWidth="1"/>
    <col min="2057" max="2060" width="8.44140625" style="376" bestFit="1" customWidth="1"/>
    <col min="2061" max="2061" width="8.88671875" style="376" customWidth="1"/>
    <col min="2062" max="2062" width="10.109375" style="376" bestFit="1" customWidth="1"/>
    <col min="2063" max="2302" width="8" style="376"/>
    <col min="2303" max="2303" width="2.88671875" style="376" customWidth="1"/>
    <col min="2304" max="2304" width="32.44140625" style="376" bestFit="1" customWidth="1"/>
    <col min="2305" max="2305" width="9.88671875" style="376" bestFit="1" customWidth="1"/>
    <col min="2306" max="2306" width="8.88671875" style="376" bestFit="1" customWidth="1"/>
    <col min="2307" max="2307" width="7.44140625" style="376" bestFit="1" customWidth="1"/>
    <col min="2308" max="2308" width="8.6640625" style="376" customWidth="1"/>
    <col min="2309" max="2309" width="8" style="376" bestFit="1" customWidth="1"/>
    <col min="2310" max="2311" width="7.44140625" style="376" bestFit="1" customWidth="1"/>
    <col min="2312" max="2312" width="8.88671875" style="376" bestFit="1" customWidth="1"/>
    <col min="2313" max="2316" width="8.44140625" style="376" bestFit="1" customWidth="1"/>
    <col min="2317" max="2317" width="8.88671875" style="376" customWidth="1"/>
    <col min="2318" max="2318" width="10.109375" style="376" bestFit="1" customWidth="1"/>
    <col min="2319" max="2558" width="8" style="376"/>
    <col min="2559" max="2559" width="2.88671875" style="376" customWidth="1"/>
    <col min="2560" max="2560" width="32.44140625" style="376" bestFit="1" customWidth="1"/>
    <col min="2561" max="2561" width="9.88671875" style="376" bestFit="1" customWidth="1"/>
    <col min="2562" max="2562" width="8.88671875" style="376" bestFit="1" customWidth="1"/>
    <col min="2563" max="2563" width="7.44140625" style="376" bestFit="1" customWidth="1"/>
    <col min="2564" max="2564" width="8.6640625" style="376" customWidth="1"/>
    <col min="2565" max="2565" width="8" style="376" bestFit="1" customWidth="1"/>
    <col min="2566" max="2567" width="7.44140625" style="376" bestFit="1" customWidth="1"/>
    <col min="2568" max="2568" width="8.88671875" style="376" bestFit="1" customWidth="1"/>
    <col min="2569" max="2572" width="8.44140625" style="376" bestFit="1" customWidth="1"/>
    <col min="2573" max="2573" width="8.88671875" style="376" customWidth="1"/>
    <col min="2574" max="2574" width="10.109375" style="376" bestFit="1" customWidth="1"/>
    <col min="2575" max="2814" width="8" style="376"/>
    <col min="2815" max="2815" width="2.88671875" style="376" customWidth="1"/>
    <col min="2816" max="2816" width="32.44140625" style="376" bestFit="1" customWidth="1"/>
    <col min="2817" max="2817" width="9.88671875" style="376" bestFit="1" customWidth="1"/>
    <col min="2818" max="2818" width="8.88671875" style="376" bestFit="1" customWidth="1"/>
    <col min="2819" max="2819" width="7.44140625" style="376" bestFit="1" customWidth="1"/>
    <col min="2820" max="2820" width="8.6640625" style="376" customWidth="1"/>
    <col min="2821" max="2821" width="8" style="376" bestFit="1" customWidth="1"/>
    <col min="2822" max="2823" width="7.44140625" style="376" bestFit="1" customWidth="1"/>
    <col min="2824" max="2824" width="8.88671875" style="376" bestFit="1" customWidth="1"/>
    <col min="2825" max="2828" width="8.44140625" style="376" bestFit="1" customWidth="1"/>
    <col min="2829" max="2829" width="8.88671875" style="376" customWidth="1"/>
    <col min="2830" max="2830" width="10.109375" style="376" bestFit="1" customWidth="1"/>
    <col min="2831" max="3070" width="8" style="376"/>
    <col min="3071" max="3071" width="2.88671875" style="376" customWidth="1"/>
    <col min="3072" max="3072" width="32.44140625" style="376" bestFit="1" customWidth="1"/>
    <col min="3073" max="3073" width="9.88671875" style="376" bestFit="1" customWidth="1"/>
    <col min="3074" max="3074" width="8.88671875" style="376" bestFit="1" customWidth="1"/>
    <col min="3075" max="3075" width="7.44140625" style="376" bestFit="1" customWidth="1"/>
    <col min="3076" max="3076" width="8.6640625" style="376" customWidth="1"/>
    <col min="3077" max="3077" width="8" style="376" bestFit="1" customWidth="1"/>
    <col min="3078" max="3079" width="7.44140625" style="376" bestFit="1" customWidth="1"/>
    <col min="3080" max="3080" width="8.88671875" style="376" bestFit="1" customWidth="1"/>
    <col min="3081" max="3084" width="8.44140625" style="376" bestFit="1" customWidth="1"/>
    <col min="3085" max="3085" width="8.88671875" style="376" customWidth="1"/>
    <col min="3086" max="3086" width="10.109375" style="376" bestFit="1" customWidth="1"/>
    <col min="3087" max="3326" width="8" style="376"/>
    <col min="3327" max="3327" width="2.88671875" style="376" customWidth="1"/>
    <col min="3328" max="3328" width="32.44140625" style="376" bestFit="1" customWidth="1"/>
    <col min="3329" max="3329" width="9.88671875" style="376" bestFit="1" customWidth="1"/>
    <col min="3330" max="3330" width="8.88671875" style="376" bestFit="1" customWidth="1"/>
    <col min="3331" max="3331" width="7.44140625" style="376" bestFit="1" customWidth="1"/>
    <col min="3332" max="3332" width="8.6640625" style="376" customWidth="1"/>
    <col min="3333" max="3333" width="8" style="376" bestFit="1" customWidth="1"/>
    <col min="3334" max="3335" width="7.44140625" style="376" bestFit="1" customWidth="1"/>
    <col min="3336" max="3336" width="8.88671875" style="376" bestFit="1" customWidth="1"/>
    <col min="3337" max="3340" width="8.44140625" style="376" bestFit="1" customWidth="1"/>
    <col min="3341" max="3341" width="8.88671875" style="376" customWidth="1"/>
    <col min="3342" max="3342" width="10.109375" style="376" bestFit="1" customWidth="1"/>
    <col min="3343" max="3582" width="8" style="376"/>
    <col min="3583" max="3583" width="2.88671875" style="376" customWidth="1"/>
    <col min="3584" max="3584" width="32.44140625" style="376" bestFit="1" customWidth="1"/>
    <col min="3585" max="3585" width="9.88671875" style="376" bestFit="1" customWidth="1"/>
    <col min="3586" max="3586" width="8.88671875" style="376" bestFit="1" customWidth="1"/>
    <col min="3587" max="3587" width="7.44140625" style="376" bestFit="1" customWidth="1"/>
    <col min="3588" max="3588" width="8.6640625" style="376" customWidth="1"/>
    <col min="3589" max="3589" width="8" style="376" bestFit="1" customWidth="1"/>
    <col min="3590" max="3591" width="7.44140625" style="376" bestFit="1" customWidth="1"/>
    <col min="3592" max="3592" width="8.88671875" style="376" bestFit="1" customWidth="1"/>
    <col min="3593" max="3596" width="8.44140625" style="376" bestFit="1" customWidth="1"/>
    <col min="3597" max="3597" width="8.88671875" style="376" customWidth="1"/>
    <col min="3598" max="3598" width="10.109375" style="376" bestFit="1" customWidth="1"/>
    <col min="3599" max="3838" width="8" style="376"/>
    <col min="3839" max="3839" width="2.88671875" style="376" customWidth="1"/>
    <col min="3840" max="3840" width="32.44140625" style="376" bestFit="1" customWidth="1"/>
    <col min="3841" max="3841" width="9.88671875" style="376" bestFit="1" customWidth="1"/>
    <col min="3842" max="3842" width="8.88671875" style="376" bestFit="1" customWidth="1"/>
    <col min="3843" max="3843" width="7.44140625" style="376" bestFit="1" customWidth="1"/>
    <col min="3844" max="3844" width="8.6640625" style="376" customWidth="1"/>
    <col min="3845" max="3845" width="8" style="376" bestFit="1" customWidth="1"/>
    <col min="3846" max="3847" width="7.44140625" style="376" bestFit="1" customWidth="1"/>
    <col min="3848" max="3848" width="8.88671875" style="376" bestFit="1" customWidth="1"/>
    <col min="3849" max="3852" width="8.44140625" style="376" bestFit="1" customWidth="1"/>
    <col min="3853" max="3853" width="8.88671875" style="376" customWidth="1"/>
    <col min="3854" max="3854" width="10.109375" style="376" bestFit="1" customWidth="1"/>
    <col min="3855" max="4094" width="8" style="376"/>
    <col min="4095" max="4095" width="2.88671875" style="376" customWidth="1"/>
    <col min="4096" max="4096" width="32.44140625" style="376" bestFit="1" customWidth="1"/>
    <col min="4097" max="4097" width="9.88671875" style="376" bestFit="1" customWidth="1"/>
    <col min="4098" max="4098" width="8.88671875" style="376" bestFit="1" customWidth="1"/>
    <col min="4099" max="4099" width="7.44140625" style="376" bestFit="1" customWidth="1"/>
    <col min="4100" max="4100" width="8.6640625" style="376" customWidth="1"/>
    <col min="4101" max="4101" width="8" style="376" bestFit="1" customWidth="1"/>
    <col min="4102" max="4103" width="7.44140625" style="376" bestFit="1" customWidth="1"/>
    <col min="4104" max="4104" width="8.88671875" style="376" bestFit="1" customWidth="1"/>
    <col min="4105" max="4108" width="8.44140625" style="376" bestFit="1" customWidth="1"/>
    <col min="4109" max="4109" width="8.88671875" style="376" customWidth="1"/>
    <col min="4110" max="4110" width="10.109375" style="376" bestFit="1" customWidth="1"/>
    <col min="4111" max="4350" width="8" style="376"/>
    <col min="4351" max="4351" width="2.88671875" style="376" customWidth="1"/>
    <col min="4352" max="4352" width="32.44140625" style="376" bestFit="1" customWidth="1"/>
    <col min="4353" max="4353" width="9.88671875" style="376" bestFit="1" customWidth="1"/>
    <col min="4354" max="4354" width="8.88671875" style="376" bestFit="1" customWidth="1"/>
    <col min="4355" max="4355" width="7.44140625" style="376" bestFit="1" customWidth="1"/>
    <col min="4356" max="4356" width="8.6640625" style="376" customWidth="1"/>
    <col min="4357" max="4357" width="8" style="376" bestFit="1" customWidth="1"/>
    <col min="4358" max="4359" width="7.44140625" style="376" bestFit="1" customWidth="1"/>
    <col min="4360" max="4360" width="8.88671875" style="376" bestFit="1" customWidth="1"/>
    <col min="4361" max="4364" width="8.44140625" style="376" bestFit="1" customWidth="1"/>
    <col min="4365" max="4365" width="8.88671875" style="376" customWidth="1"/>
    <col min="4366" max="4366" width="10.109375" style="376" bestFit="1" customWidth="1"/>
    <col min="4367" max="4606" width="8" style="376"/>
    <col min="4607" max="4607" width="2.88671875" style="376" customWidth="1"/>
    <col min="4608" max="4608" width="32.44140625" style="376" bestFit="1" customWidth="1"/>
    <col min="4609" max="4609" width="9.88671875" style="376" bestFit="1" customWidth="1"/>
    <col min="4610" max="4610" width="8.88671875" style="376" bestFit="1" customWidth="1"/>
    <col min="4611" max="4611" width="7.44140625" style="376" bestFit="1" customWidth="1"/>
    <col min="4612" max="4612" width="8.6640625" style="376" customWidth="1"/>
    <col min="4613" max="4613" width="8" style="376" bestFit="1" customWidth="1"/>
    <col min="4614" max="4615" width="7.44140625" style="376" bestFit="1" customWidth="1"/>
    <col min="4616" max="4616" width="8.88671875" style="376" bestFit="1" customWidth="1"/>
    <col min="4617" max="4620" width="8.44140625" style="376" bestFit="1" customWidth="1"/>
    <col min="4621" max="4621" width="8.88671875" style="376" customWidth="1"/>
    <col min="4622" max="4622" width="10.109375" style="376" bestFit="1" customWidth="1"/>
    <col min="4623" max="4862" width="8" style="376"/>
    <col min="4863" max="4863" width="2.88671875" style="376" customWidth="1"/>
    <col min="4864" max="4864" width="32.44140625" style="376" bestFit="1" customWidth="1"/>
    <col min="4865" max="4865" width="9.88671875" style="376" bestFit="1" customWidth="1"/>
    <col min="4866" max="4866" width="8.88671875" style="376" bestFit="1" customWidth="1"/>
    <col min="4867" max="4867" width="7.44140625" style="376" bestFit="1" customWidth="1"/>
    <col min="4868" max="4868" width="8.6640625" style="376" customWidth="1"/>
    <col min="4869" max="4869" width="8" style="376" bestFit="1" customWidth="1"/>
    <col min="4870" max="4871" width="7.44140625" style="376" bestFit="1" customWidth="1"/>
    <col min="4872" max="4872" width="8.88671875" style="376" bestFit="1" customWidth="1"/>
    <col min="4873" max="4876" width="8.44140625" style="376" bestFit="1" customWidth="1"/>
    <col min="4877" max="4877" width="8.88671875" style="376" customWidth="1"/>
    <col min="4878" max="4878" width="10.109375" style="376" bestFit="1" customWidth="1"/>
    <col min="4879" max="5118" width="8" style="376"/>
    <col min="5119" max="5119" width="2.88671875" style="376" customWidth="1"/>
    <col min="5120" max="5120" width="32.44140625" style="376" bestFit="1" customWidth="1"/>
    <col min="5121" max="5121" width="9.88671875" style="376" bestFit="1" customWidth="1"/>
    <col min="5122" max="5122" width="8.88671875" style="376" bestFit="1" customWidth="1"/>
    <col min="5123" max="5123" width="7.44140625" style="376" bestFit="1" customWidth="1"/>
    <col min="5124" max="5124" width="8.6640625" style="376" customWidth="1"/>
    <col min="5125" max="5125" width="8" style="376" bestFit="1" customWidth="1"/>
    <col min="5126" max="5127" width="7.44140625" style="376" bestFit="1" customWidth="1"/>
    <col min="5128" max="5128" width="8.88671875" style="376" bestFit="1" customWidth="1"/>
    <col min="5129" max="5132" width="8.44140625" style="376" bestFit="1" customWidth="1"/>
    <col min="5133" max="5133" width="8.88671875" style="376" customWidth="1"/>
    <col min="5134" max="5134" width="10.109375" style="376" bestFit="1" customWidth="1"/>
    <col min="5135" max="5374" width="8" style="376"/>
    <col min="5375" max="5375" width="2.88671875" style="376" customWidth="1"/>
    <col min="5376" max="5376" width="32.44140625" style="376" bestFit="1" customWidth="1"/>
    <col min="5377" max="5377" width="9.88671875" style="376" bestFit="1" customWidth="1"/>
    <col min="5378" max="5378" width="8.88671875" style="376" bestFit="1" customWidth="1"/>
    <col min="5379" max="5379" width="7.44140625" style="376" bestFit="1" customWidth="1"/>
    <col min="5380" max="5380" width="8.6640625" style="376" customWidth="1"/>
    <col min="5381" max="5381" width="8" style="376" bestFit="1" customWidth="1"/>
    <col min="5382" max="5383" width="7.44140625" style="376" bestFit="1" customWidth="1"/>
    <col min="5384" max="5384" width="8.88671875" style="376" bestFit="1" customWidth="1"/>
    <col min="5385" max="5388" width="8.44140625" style="376" bestFit="1" customWidth="1"/>
    <col min="5389" max="5389" width="8.88671875" style="376" customWidth="1"/>
    <col min="5390" max="5390" width="10.109375" style="376" bestFit="1" customWidth="1"/>
    <col min="5391" max="5630" width="8" style="376"/>
    <col min="5631" max="5631" width="2.88671875" style="376" customWidth="1"/>
    <col min="5632" max="5632" width="32.44140625" style="376" bestFit="1" customWidth="1"/>
    <col min="5633" max="5633" width="9.88671875" style="376" bestFit="1" customWidth="1"/>
    <col min="5634" max="5634" width="8.88671875" style="376" bestFit="1" customWidth="1"/>
    <col min="5635" max="5635" width="7.44140625" style="376" bestFit="1" customWidth="1"/>
    <col min="5636" max="5636" width="8.6640625" style="376" customWidth="1"/>
    <col min="5637" max="5637" width="8" style="376" bestFit="1" customWidth="1"/>
    <col min="5638" max="5639" width="7.44140625" style="376" bestFit="1" customWidth="1"/>
    <col min="5640" max="5640" width="8.88671875" style="376" bestFit="1" customWidth="1"/>
    <col min="5641" max="5644" width="8.44140625" style="376" bestFit="1" customWidth="1"/>
    <col min="5645" max="5645" width="8.88671875" style="376" customWidth="1"/>
    <col min="5646" max="5646" width="10.109375" style="376" bestFit="1" customWidth="1"/>
    <col min="5647" max="5886" width="8" style="376"/>
    <col min="5887" max="5887" width="2.88671875" style="376" customWidth="1"/>
    <col min="5888" max="5888" width="32.44140625" style="376" bestFit="1" customWidth="1"/>
    <col min="5889" max="5889" width="9.88671875" style="376" bestFit="1" customWidth="1"/>
    <col min="5890" max="5890" width="8.88671875" style="376" bestFit="1" customWidth="1"/>
    <col min="5891" max="5891" width="7.44140625" style="376" bestFit="1" customWidth="1"/>
    <col min="5892" max="5892" width="8.6640625" style="376" customWidth="1"/>
    <col min="5893" max="5893" width="8" style="376" bestFit="1" customWidth="1"/>
    <col min="5894" max="5895" width="7.44140625" style="376" bestFit="1" customWidth="1"/>
    <col min="5896" max="5896" width="8.88671875" style="376" bestFit="1" customWidth="1"/>
    <col min="5897" max="5900" width="8.44140625" style="376" bestFit="1" customWidth="1"/>
    <col min="5901" max="5901" width="8.88671875" style="376" customWidth="1"/>
    <col min="5902" max="5902" width="10.109375" style="376" bestFit="1" customWidth="1"/>
    <col min="5903" max="6142" width="8" style="376"/>
    <col min="6143" max="6143" width="2.88671875" style="376" customWidth="1"/>
    <col min="6144" max="6144" width="32.44140625" style="376" bestFit="1" customWidth="1"/>
    <col min="6145" max="6145" width="9.88671875" style="376" bestFit="1" customWidth="1"/>
    <col min="6146" max="6146" width="8.88671875" style="376" bestFit="1" customWidth="1"/>
    <col min="6147" max="6147" width="7.44140625" style="376" bestFit="1" customWidth="1"/>
    <col min="6148" max="6148" width="8.6640625" style="376" customWidth="1"/>
    <col min="6149" max="6149" width="8" style="376" bestFit="1" customWidth="1"/>
    <col min="6150" max="6151" width="7.44140625" style="376" bestFit="1" customWidth="1"/>
    <col min="6152" max="6152" width="8.88671875" style="376" bestFit="1" customWidth="1"/>
    <col min="6153" max="6156" width="8.44140625" style="376" bestFit="1" customWidth="1"/>
    <col min="6157" max="6157" width="8.88671875" style="376" customWidth="1"/>
    <col min="6158" max="6158" width="10.109375" style="376" bestFit="1" customWidth="1"/>
    <col min="6159" max="6398" width="8" style="376"/>
    <col min="6399" max="6399" width="2.88671875" style="376" customWidth="1"/>
    <col min="6400" max="6400" width="32.44140625" style="376" bestFit="1" customWidth="1"/>
    <col min="6401" max="6401" width="9.88671875" style="376" bestFit="1" customWidth="1"/>
    <col min="6402" max="6402" width="8.88671875" style="376" bestFit="1" customWidth="1"/>
    <col min="6403" max="6403" width="7.44140625" style="376" bestFit="1" customWidth="1"/>
    <col min="6404" max="6404" width="8.6640625" style="376" customWidth="1"/>
    <col min="6405" max="6405" width="8" style="376" bestFit="1" customWidth="1"/>
    <col min="6406" max="6407" width="7.44140625" style="376" bestFit="1" customWidth="1"/>
    <col min="6408" max="6408" width="8.88671875" style="376" bestFit="1" customWidth="1"/>
    <col min="6409" max="6412" width="8.44140625" style="376" bestFit="1" customWidth="1"/>
    <col min="6413" max="6413" width="8.88671875" style="376" customWidth="1"/>
    <col min="6414" max="6414" width="10.109375" style="376" bestFit="1" customWidth="1"/>
    <col min="6415" max="6654" width="8" style="376"/>
    <col min="6655" max="6655" width="2.88671875" style="376" customWidth="1"/>
    <col min="6656" max="6656" width="32.44140625" style="376" bestFit="1" customWidth="1"/>
    <col min="6657" max="6657" width="9.88671875" style="376" bestFit="1" customWidth="1"/>
    <col min="6658" max="6658" width="8.88671875" style="376" bestFit="1" customWidth="1"/>
    <col min="6659" max="6659" width="7.44140625" style="376" bestFit="1" customWidth="1"/>
    <col min="6660" max="6660" width="8.6640625" style="376" customWidth="1"/>
    <col min="6661" max="6661" width="8" style="376" bestFit="1" customWidth="1"/>
    <col min="6662" max="6663" width="7.44140625" style="376" bestFit="1" customWidth="1"/>
    <col min="6664" max="6664" width="8.88671875" style="376" bestFit="1" customWidth="1"/>
    <col min="6665" max="6668" width="8.44140625" style="376" bestFit="1" customWidth="1"/>
    <col min="6669" max="6669" width="8.88671875" style="376" customWidth="1"/>
    <col min="6670" max="6670" width="10.109375" style="376" bestFit="1" customWidth="1"/>
    <col min="6671" max="6910" width="8" style="376"/>
    <col min="6911" max="6911" width="2.88671875" style="376" customWidth="1"/>
    <col min="6912" max="6912" width="32.44140625" style="376" bestFit="1" customWidth="1"/>
    <col min="6913" max="6913" width="9.88671875" style="376" bestFit="1" customWidth="1"/>
    <col min="6914" max="6914" width="8.88671875" style="376" bestFit="1" customWidth="1"/>
    <col min="6915" max="6915" width="7.44140625" style="376" bestFit="1" customWidth="1"/>
    <col min="6916" max="6916" width="8.6640625" style="376" customWidth="1"/>
    <col min="6917" max="6917" width="8" style="376" bestFit="1" customWidth="1"/>
    <col min="6918" max="6919" width="7.44140625" style="376" bestFit="1" customWidth="1"/>
    <col min="6920" max="6920" width="8.88671875" style="376" bestFit="1" customWidth="1"/>
    <col min="6921" max="6924" width="8.44140625" style="376" bestFit="1" customWidth="1"/>
    <col min="6925" max="6925" width="8.88671875" style="376" customWidth="1"/>
    <col min="6926" max="6926" width="10.109375" style="376" bestFit="1" customWidth="1"/>
    <col min="6927" max="7166" width="8" style="376"/>
    <col min="7167" max="7167" width="2.88671875" style="376" customWidth="1"/>
    <col min="7168" max="7168" width="32.44140625" style="376" bestFit="1" customWidth="1"/>
    <col min="7169" max="7169" width="9.88671875" style="376" bestFit="1" customWidth="1"/>
    <col min="7170" max="7170" width="8.88671875" style="376" bestFit="1" customWidth="1"/>
    <col min="7171" max="7171" width="7.44140625" style="376" bestFit="1" customWidth="1"/>
    <col min="7172" max="7172" width="8.6640625" style="376" customWidth="1"/>
    <col min="7173" max="7173" width="8" style="376" bestFit="1" customWidth="1"/>
    <col min="7174" max="7175" width="7.44140625" style="376" bestFit="1" customWidth="1"/>
    <col min="7176" max="7176" width="8.88671875" style="376" bestFit="1" customWidth="1"/>
    <col min="7177" max="7180" width="8.44140625" style="376" bestFit="1" customWidth="1"/>
    <col min="7181" max="7181" width="8.88671875" style="376" customWidth="1"/>
    <col min="7182" max="7182" width="10.109375" style="376" bestFit="1" customWidth="1"/>
    <col min="7183" max="7422" width="8" style="376"/>
    <col min="7423" max="7423" width="2.88671875" style="376" customWidth="1"/>
    <col min="7424" max="7424" width="32.44140625" style="376" bestFit="1" customWidth="1"/>
    <col min="7425" max="7425" width="9.88671875" style="376" bestFit="1" customWidth="1"/>
    <col min="7426" max="7426" width="8.88671875" style="376" bestFit="1" customWidth="1"/>
    <col min="7427" max="7427" width="7.44140625" style="376" bestFit="1" customWidth="1"/>
    <col min="7428" max="7428" width="8.6640625" style="376" customWidth="1"/>
    <col min="7429" max="7429" width="8" style="376" bestFit="1" customWidth="1"/>
    <col min="7430" max="7431" width="7.44140625" style="376" bestFit="1" customWidth="1"/>
    <col min="7432" max="7432" width="8.88671875" style="376" bestFit="1" customWidth="1"/>
    <col min="7433" max="7436" width="8.44140625" style="376" bestFit="1" customWidth="1"/>
    <col min="7437" max="7437" width="8.88671875" style="376" customWidth="1"/>
    <col min="7438" max="7438" width="10.109375" style="376" bestFit="1" customWidth="1"/>
    <col min="7439" max="7678" width="8" style="376"/>
    <col min="7679" max="7679" width="2.88671875" style="376" customWidth="1"/>
    <col min="7680" max="7680" width="32.44140625" style="376" bestFit="1" customWidth="1"/>
    <col min="7681" max="7681" width="9.88671875" style="376" bestFit="1" customWidth="1"/>
    <col min="7682" max="7682" width="8.88671875" style="376" bestFit="1" customWidth="1"/>
    <col min="7683" max="7683" width="7.44140625" style="376" bestFit="1" customWidth="1"/>
    <col min="7684" max="7684" width="8.6640625" style="376" customWidth="1"/>
    <col min="7685" max="7685" width="8" style="376" bestFit="1" customWidth="1"/>
    <col min="7686" max="7687" width="7.44140625" style="376" bestFit="1" customWidth="1"/>
    <col min="7688" max="7688" width="8.88671875" style="376" bestFit="1" customWidth="1"/>
    <col min="7689" max="7692" width="8.44140625" style="376" bestFit="1" customWidth="1"/>
    <col min="7693" max="7693" width="8.88671875" style="376" customWidth="1"/>
    <col min="7694" max="7694" width="10.109375" style="376" bestFit="1" customWidth="1"/>
    <col min="7695" max="7934" width="8" style="376"/>
    <col min="7935" max="7935" width="2.88671875" style="376" customWidth="1"/>
    <col min="7936" max="7936" width="32.44140625" style="376" bestFit="1" customWidth="1"/>
    <col min="7937" max="7937" width="9.88671875" style="376" bestFit="1" customWidth="1"/>
    <col min="7938" max="7938" width="8.88671875" style="376" bestFit="1" customWidth="1"/>
    <col min="7939" max="7939" width="7.44140625" style="376" bestFit="1" customWidth="1"/>
    <col min="7940" max="7940" width="8.6640625" style="376" customWidth="1"/>
    <col min="7941" max="7941" width="8" style="376" bestFit="1" customWidth="1"/>
    <col min="7942" max="7943" width="7.44140625" style="376" bestFit="1" customWidth="1"/>
    <col min="7944" max="7944" width="8.88671875" style="376" bestFit="1" customWidth="1"/>
    <col min="7945" max="7948" width="8.44140625" style="376" bestFit="1" customWidth="1"/>
    <col min="7949" max="7949" width="8.88671875" style="376" customWidth="1"/>
    <col min="7950" max="7950" width="10.109375" style="376" bestFit="1" customWidth="1"/>
    <col min="7951" max="8190" width="8" style="376"/>
    <col min="8191" max="8191" width="2.88671875" style="376" customWidth="1"/>
    <col min="8192" max="8192" width="32.44140625" style="376" bestFit="1" customWidth="1"/>
    <col min="8193" max="8193" width="9.88671875" style="376" bestFit="1" customWidth="1"/>
    <col min="8194" max="8194" width="8.88671875" style="376" bestFit="1" customWidth="1"/>
    <col min="8195" max="8195" width="7.44140625" style="376" bestFit="1" customWidth="1"/>
    <col min="8196" max="8196" width="8.6640625" style="376" customWidth="1"/>
    <col min="8197" max="8197" width="8" style="376" bestFit="1" customWidth="1"/>
    <col min="8198" max="8199" width="7.44140625" style="376" bestFit="1" customWidth="1"/>
    <col min="8200" max="8200" width="8.88671875" style="376" bestFit="1" customWidth="1"/>
    <col min="8201" max="8204" width="8.44140625" style="376" bestFit="1" customWidth="1"/>
    <col min="8205" max="8205" width="8.88671875" style="376" customWidth="1"/>
    <col min="8206" max="8206" width="10.109375" style="376" bestFit="1" customWidth="1"/>
    <col min="8207" max="8446" width="8" style="376"/>
    <col min="8447" max="8447" width="2.88671875" style="376" customWidth="1"/>
    <col min="8448" max="8448" width="32.44140625" style="376" bestFit="1" customWidth="1"/>
    <col min="8449" max="8449" width="9.88671875" style="376" bestFit="1" customWidth="1"/>
    <col min="8450" max="8450" width="8.88671875" style="376" bestFit="1" customWidth="1"/>
    <col min="8451" max="8451" width="7.44140625" style="376" bestFit="1" customWidth="1"/>
    <col min="8452" max="8452" width="8.6640625" style="376" customWidth="1"/>
    <col min="8453" max="8453" width="8" style="376" bestFit="1" customWidth="1"/>
    <col min="8454" max="8455" width="7.44140625" style="376" bestFit="1" customWidth="1"/>
    <col min="8456" max="8456" width="8.88671875" style="376" bestFit="1" customWidth="1"/>
    <col min="8457" max="8460" width="8.44140625" style="376" bestFit="1" customWidth="1"/>
    <col min="8461" max="8461" width="8.88671875" style="376" customWidth="1"/>
    <col min="8462" max="8462" width="10.109375" style="376" bestFit="1" customWidth="1"/>
    <col min="8463" max="8702" width="8" style="376"/>
    <col min="8703" max="8703" width="2.88671875" style="376" customWidth="1"/>
    <col min="8704" max="8704" width="32.44140625" style="376" bestFit="1" customWidth="1"/>
    <col min="8705" max="8705" width="9.88671875" style="376" bestFit="1" customWidth="1"/>
    <col min="8706" max="8706" width="8.88671875" style="376" bestFit="1" customWidth="1"/>
    <col min="8707" max="8707" width="7.44140625" style="376" bestFit="1" customWidth="1"/>
    <col min="8708" max="8708" width="8.6640625" style="376" customWidth="1"/>
    <col min="8709" max="8709" width="8" style="376" bestFit="1" customWidth="1"/>
    <col min="8710" max="8711" width="7.44140625" style="376" bestFit="1" customWidth="1"/>
    <col min="8712" max="8712" width="8.88671875" style="376" bestFit="1" customWidth="1"/>
    <col min="8713" max="8716" width="8.44140625" style="376" bestFit="1" customWidth="1"/>
    <col min="8717" max="8717" width="8.88671875" style="376" customWidth="1"/>
    <col min="8718" max="8718" width="10.109375" style="376" bestFit="1" customWidth="1"/>
    <col min="8719" max="8958" width="8" style="376"/>
    <col min="8959" max="8959" width="2.88671875" style="376" customWidth="1"/>
    <col min="8960" max="8960" width="32.44140625" style="376" bestFit="1" customWidth="1"/>
    <col min="8961" max="8961" width="9.88671875" style="376" bestFit="1" customWidth="1"/>
    <col min="8962" max="8962" width="8.88671875" style="376" bestFit="1" customWidth="1"/>
    <col min="8963" max="8963" width="7.44140625" style="376" bestFit="1" customWidth="1"/>
    <col min="8964" max="8964" width="8.6640625" style="376" customWidth="1"/>
    <col min="8965" max="8965" width="8" style="376" bestFit="1" customWidth="1"/>
    <col min="8966" max="8967" width="7.44140625" style="376" bestFit="1" customWidth="1"/>
    <col min="8968" max="8968" width="8.88671875" style="376" bestFit="1" customWidth="1"/>
    <col min="8969" max="8972" width="8.44140625" style="376" bestFit="1" customWidth="1"/>
    <col min="8973" max="8973" width="8.88671875" style="376" customWidth="1"/>
    <col min="8974" max="8974" width="10.109375" style="376" bestFit="1" customWidth="1"/>
    <col min="8975" max="9214" width="8" style="376"/>
    <col min="9215" max="9215" width="2.88671875" style="376" customWidth="1"/>
    <col min="9216" max="9216" width="32.44140625" style="376" bestFit="1" customWidth="1"/>
    <col min="9217" max="9217" width="9.88671875" style="376" bestFit="1" customWidth="1"/>
    <col min="9218" max="9218" width="8.88671875" style="376" bestFit="1" customWidth="1"/>
    <col min="9219" max="9219" width="7.44140625" style="376" bestFit="1" customWidth="1"/>
    <col min="9220" max="9220" width="8.6640625" style="376" customWidth="1"/>
    <col min="9221" max="9221" width="8" style="376" bestFit="1" customWidth="1"/>
    <col min="9222" max="9223" width="7.44140625" style="376" bestFit="1" customWidth="1"/>
    <col min="9224" max="9224" width="8.88671875" style="376" bestFit="1" customWidth="1"/>
    <col min="9225" max="9228" width="8.44140625" style="376" bestFit="1" customWidth="1"/>
    <col min="9229" max="9229" width="8.88671875" style="376" customWidth="1"/>
    <col min="9230" max="9230" width="10.109375" style="376" bestFit="1" customWidth="1"/>
    <col min="9231" max="9470" width="8" style="376"/>
    <col min="9471" max="9471" width="2.88671875" style="376" customWidth="1"/>
    <col min="9472" max="9472" width="32.44140625" style="376" bestFit="1" customWidth="1"/>
    <col min="9473" max="9473" width="9.88671875" style="376" bestFit="1" customWidth="1"/>
    <col min="9474" max="9474" width="8.88671875" style="376" bestFit="1" customWidth="1"/>
    <col min="9475" max="9475" width="7.44140625" style="376" bestFit="1" customWidth="1"/>
    <col min="9476" max="9476" width="8.6640625" style="376" customWidth="1"/>
    <col min="9477" max="9477" width="8" style="376" bestFit="1" customWidth="1"/>
    <col min="9478" max="9479" width="7.44140625" style="376" bestFit="1" customWidth="1"/>
    <col min="9480" max="9480" width="8.88671875" style="376" bestFit="1" customWidth="1"/>
    <col min="9481" max="9484" width="8.44140625" style="376" bestFit="1" customWidth="1"/>
    <col min="9485" max="9485" width="8.88671875" style="376" customWidth="1"/>
    <col min="9486" max="9486" width="10.109375" style="376" bestFit="1" customWidth="1"/>
    <col min="9487" max="9726" width="8" style="376"/>
    <col min="9727" max="9727" width="2.88671875" style="376" customWidth="1"/>
    <col min="9728" max="9728" width="32.44140625" style="376" bestFit="1" customWidth="1"/>
    <col min="9729" max="9729" width="9.88671875" style="376" bestFit="1" customWidth="1"/>
    <col min="9730" max="9730" width="8.88671875" style="376" bestFit="1" customWidth="1"/>
    <col min="9731" max="9731" width="7.44140625" style="376" bestFit="1" customWidth="1"/>
    <col min="9732" max="9732" width="8.6640625" style="376" customWidth="1"/>
    <col min="9733" max="9733" width="8" style="376" bestFit="1" customWidth="1"/>
    <col min="9734" max="9735" width="7.44140625" style="376" bestFit="1" customWidth="1"/>
    <col min="9736" max="9736" width="8.88671875" style="376" bestFit="1" customWidth="1"/>
    <col min="9737" max="9740" width="8.44140625" style="376" bestFit="1" customWidth="1"/>
    <col min="9741" max="9741" width="8.88671875" style="376" customWidth="1"/>
    <col min="9742" max="9742" width="10.109375" style="376" bestFit="1" customWidth="1"/>
    <col min="9743" max="9982" width="8" style="376"/>
    <col min="9983" max="9983" width="2.88671875" style="376" customWidth="1"/>
    <col min="9984" max="9984" width="32.44140625" style="376" bestFit="1" customWidth="1"/>
    <col min="9985" max="9985" width="9.88671875" style="376" bestFit="1" customWidth="1"/>
    <col min="9986" max="9986" width="8.88671875" style="376" bestFit="1" customWidth="1"/>
    <col min="9987" max="9987" width="7.44140625" style="376" bestFit="1" customWidth="1"/>
    <col min="9988" max="9988" width="8.6640625" style="376" customWidth="1"/>
    <col min="9989" max="9989" width="8" style="376" bestFit="1" customWidth="1"/>
    <col min="9990" max="9991" width="7.44140625" style="376" bestFit="1" customWidth="1"/>
    <col min="9992" max="9992" width="8.88671875" style="376" bestFit="1" customWidth="1"/>
    <col min="9993" max="9996" width="8.44140625" style="376" bestFit="1" customWidth="1"/>
    <col min="9997" max="9997" width="8.88671875" style="376" customWidth="1"/>
    <col min="9998" max="9998" width="10.109375" style="376" bestFit="1" customWidth="1"/>
    <col min="9999" max="10238" width="8" style="376"/>
    <col min="10239" max="10239" width="2.88671875" style="376" customWidth="1"/>
    <col min="10240" max="10240" width="32.44140625" style="376" bestFit="1" customWidth="1"/>
    <col min="10241" max="10241" width="9.88671875" style="376" bestFit="1" customWidth="1"/>
    <col min="10242" max="10242" width="8.88671875" style="376" bestFit="1" customWidth="1"/>
    <col min="10243" max="10243" width="7.44140625" style="376" bestFit="1" customWidth="1"/>
    <col min="10244" max="10244" width="8.6640625" style="376" customWidth="1"/>
    <col min="10245" max="10245" width="8" style="376" bestFit="1" customWidth="1"/>
    <col min="10246" max="10247" width="7.44140625" style="376" bestFit="1" customWidth="1"/>
    <col min="10248" max="10248" width="8.88671875" style="376" bestFit="1" customWidth="1"/>
    <col min="10249" max="10252" width="8.44140625" style="376" bestFit="1" customWidth="1"/>
    <col min="10253" max="10253" width="8.88671875" style="376" customWidth="1"/>
    <col min="10254" max="10254" width="10.109375" style="376" bestFit="1" customWidth="1"/>
    <col min="10255" max="10494" width="8" style="376"/>
    <col min="10495" max="10495" width="2.88671875" style="376" customWidth="1"/>
    <col min="10496" max="10496" width="32.44140625" style="376" bestFit="1" customWidth="1"/>
    <col min="10497" max="10497" width="9.88671875" style="376" bestFit="1" customWidth="1"/>
    <col min="10498" max="10498" width="8.88671875" style="376" bestFit="1" customWidth="1"/>
    <col min="10499" max="10499" width="7.44140625" style="376" bestFit="1" customWidth="1"/>
    <col min="10500" max="10500" width="8.6640625" style="376" customWidth="1"/>
    <col min="10501" max="10501" width="8" style="376" bestFit="1" customWidth="1"/>
    <col min="10502" max="10503" width="7.44140625" style="376" bestFit="1" customWidth="1"/>
    <col min="10504" max="10504" width="8.88671875" style="376" bestFit="1" customWidth="1"/>
    <col min="10505" max="10508" width="8.44140625" style="376" bestFit="1" customWidth="1"/>
    <col min="10509" max="10509" width="8.88671875" style="376" customWidth="1"/>
    <col min="10510" max="10510" width="10.109375" style="376" bestFit="1" customWidth="1"/>
    <col min="10511" max="10750" width="8" style="376"/>
    <col min="10751" max="10751" width="2.88671875" style="376" customWidth="1"/>
    <col min="10752" max="10752" width="32.44140625" style="376" bestFit="1" customWidth="1"/>
    <col min="10753" max="10753" width="9.88671875" style="376" bestFit="1" customWidth="1"/>
    <col min="10754" max="10754" width="8.88671875" style="376" bestFit="1" customWidth="1"/>
    <col min="10755" max="10755" width="7.44140625" style="376" bestFit="1" customWidth="1"/>
    <col min="10756" max="10756" width="8.6640625" style="376" customWidth="1"/>
    <col min="10757" max="10757" width="8" style="376" bestFit="1" customWidth="1"/>
    <col min="10758" max="10759" width="7.44140625" style="376" bestFit="1" customWidth="1"/>
    <col min="10760" max="10760" width="8.88671875" style="376" bestFit="1" customWidth="1"/>
    <col min="10761" max="10764" width="8.44140625" style="376" bestFit="1" customWidth="1"/>
    <col min="10765" max="10765" width="8.88671875" style="376" customWidth="1"/>
    <col min="10766" max="10766" width="10.109375" style="376" bestFit="1" customWidth="1"/>
    <col min="10767" max="11006" width="8" style="376"/>
    <col min="11007" max="11007" width="2.88671875" style="376" customWidth="1"/>
    <col min="11008" max="11008" width="32.44140625" style="376" bestFit="1" customWidth="1"/>
    <col min="11009" max="11009" width="9.88671875" style="376" bestFit="1" customWidth="1"/>
    <col min="11010" max="11010" width="8.88671875" style="376" bestFit="1" customWidth="1"/>
    <col min="11011" max="11011" width="7.44140625" style="376" bestFit="1" customWidth="1"/>
    <col min="11012" max="11012" width="8.6640625" style="376" customWidth="1"/>
    <col min="11013" max="11013" width="8" style="376" bestFit="1" customWidth="1"/>
    <col min="11014" max="11015" width="7.44140625" style="376" bestFit="1" customWidth="1"/>
    <col min="11016" max="11016" width="8.88671875" style="376" bestFit="1" customWidth="1"/>
    <col min="11017" max="11020" width="8.44140625" style="376" bestFit="1" customWidth="1"/>
    <col min="11021" max="11021" width="8.88671875" style="376" customWidth="1"/>
    <col min="11022" max="11022" width="10.109375" style="376" bestFit="1" customWidth="1"/>
    <col min="11023" max="11262" width="8" style="376"/>
    <col min="11263" max="11263" width="2.88671875" style="376" customWidth="1"/>
    <col min="11264" max="11264" width="32.44140625" style="376" bestFit="1" customWidth="1"/>
    <col min="11265" max="11265" width="9.88671875" style="376" bestFit="1" customWidth="1"/>
    <col min="11266" max="11266" width="8.88671875" style="376" bestFit="1" customWidth="1"/>
    <col min="11267" max="11267" width="7.44140625" style="376" bestFit="1" customWidth="1"/>
    <col min="11268" max="11268" width="8.6640625" style="376" customWidth="1"/>
    <col min="11269" max="11269" width="8" style="376" bestFit="1" customWidth="1"/>
    <col min="11270" max="11271" width="7.44140625" style="376" bestFit="1" customWidth="1"/>
    <col min="11272" max="11272" width="8.88671875" style="376" bestFit="1" customWidth="1"/>
    <col min="11273" max="11276" width="8.44140625" style="376" bestFit="1" customWidth="1"/>
    <col min="11277" max="11277" width="8.88671875" style="376" customWidth="1"/>
    <col min="11278" max="11278" width="10.109375" style="376" bestFit="1" customWidth="1"/>
    <col min="11279" max="11518" width="8" style="376"/>
    <col min="11519" max="11519" width="2.88671875" style="376" customWidth="1"/>
    <col min="11520" max="11520" width="32.44140625" style="376" bestFit="1" customWidth="1"/>
    <col min="11521" max="11521" width="9.88671875" style="376" bestFit="1" customWidth="1"/>
    <col min="11522" max="11522" width="8.88671875" style="376" bestFit="1" customWidth="1"/>
    <col min="11523" max="11523" width="7.44140625" style="376" bestFit="1" customWidth="1"/>
    <col min="11524" max="11524" width="8.6640625" style="376" customWidth="1"/>
    <col min="11525" max="11525" width="8" style="376" bestFit="1" customWidth="1"/>
    <col min="11526" max="11527" width="7.44140625" style="376" bestFit="1" customWidth="1"/>
    <col min="11528" max="11528" width="8.88671875" style="376" bestFit="1" customWidth="1"/>
    <col min="11529" max="11532" width="8.44140625" style="376" bestFit="1" customWidth="1"/>
    <col min="11533" max="11533" width="8.88671875" style="376" customWidth="1"/>
    <col min="11534" max="11534" width="10.109375" style="376" bestFit="1" customWidth="1"/>
    <col min="11535" max="11774" width="8" style="376"/>
    <col min="11775" max="11775" width="2.88671875" style="376" customWidth="1"/>
    <col min="11776" max="11776" width="32.44140625" style="376" bestFit="1" customWidth="1"/>
    <col min="11777" max="11777" width="9.88671875" style="376" bestFit="1" customWidth="1"/>
    <col min="11778" max="11778" width="8.88671875" style="376" bestFit="1" customWidth="1"/>
    <col min="11779" max="11779" width="7.44140625" style="376" bestFit="1" customWidth="1"/>
    <col min="11780" max="11780" width="8.6640625" style="376" customWidth="1"/>
    <col min="11781" max="11781" width="8" style="376" bestFit="1" customWidth="1"/>
    <col min="11782" max="11783" width="7.44140625" style="376" bestFit="1" customWidth="1"/>
    <col min="11784" max="11784" width="8.88671875" style="376" bestFit="1" customWidth="1"/>
    <col min="11785" max="11788" width="8.44140625" style="376" bestFit="1" customWidth="1"/>
    <col min="11789" max="11789" width="8.88671875" style="376" customWidth="1"/>
    <col min="11790" max="11790" width="10.109375" style="376" bestFit="1" customWidth="1"/>
    <col min="11791" max="12030" width="8" style="376"/>
    <col min="12031" max="12031" width="2.88671875" style="376" customWidth="1"/>
    <col min="12032" max="12032" width="32.44140625" style="376" bestFit="1" customWidth="1"/>
    <col min="12033" max="12033" width="9.88671875" style="376" bestFit="1" customWidth="1"/>
    <col min="12034" max="12034" width="8.88671875" style="376" bestFit="1" customWidth="1"/>
    <col min="12035" max="12035" width="7.44140625" style="376" bestFit="1" customWidth="1"/>
    <col min="12036" max="12036" width="8.6640625" style="376" customWidth="1"/>
    <col min="12037" max="12037" width="8" style="376" bestFit="1" customWidth="1"/>
    <col min="12038" max="12039" width="7.44140625" style="376" bestFit="1" customWidth="1"/>
    <col min="12040" max="12040" width="8.88671875" style="376" bestFit="1" customWidth="1"/>
    <col min="12041" max="12044" width="8.44140625" style="376" bestFit="1" customWidth="1"/>
    <col min="12045" max="12045" width="8.88671875" style="376" customWidth="1"/>
    <col min="12046" max="12046" width="10.109375" style="376" bestFit="1" customWidth="1"/>
    <col min="12047" max="12286" width="8" style="376"/>
    <col min="12287" max="12287" width="2.88671875" style="376" customWidth="1"/>
    <col min="12288" max="12288" width="32.44140625" style="376" bestFit="1" customWidth="1"/>
    <col min="12289" max="12289" width="9.88671875" style="376" bestFit="1" customWidth="1"/>
    <col min="12290" max="12290" width="8.88671875" style="376" bestFit="1" customWidth="1"/>
    <col min="12291" max="12291" width="7.44140625" style="376" bestFit="1" customWidth="1"/>
    <col min="12292" max="12292" width="8.6640625" style="376" customWidth="1"/>
    <col min="12293" max="12293" width="8" style="376" bestFit="1" customWidth="1"/>
    <col min="12294" max="12295" width="7.44140625" style="376" bestFit="1" customWidth="1"/>
    <col min="12296" max="12296" width="8.88671875" style="376" bestFit="1" customWidth="1"/>
    <col min="12297" max="12300" width="8.44140625" style="376" bestFit="1" customWidth="1"/>
    <col min="12301" max="12301" width="8.88671875" style="376" customWidth="1"/>
    <col min="12302" max="12302" width="10.109375" style="376" bestFit="1" customWidth="1"/>
    <col min="12303" max="12542" width="8" style="376"/>
    <col min="12543" max="12543" width="2.88671875" style="376" customWidth="1"/>
    <col min="12544" max="12544" width="32.44140625" style="376" bestFit="1" customWidth="1"/>
    <col min="12545" max="12545" width="9.88671875" style="376" bestFit="1" customWidth="1"/>
    <col min="12546" max="12546" width="8.88671875" style="376" bestFit="1" customWidth="1"/>
    <col min="12547" max="12547" width="7.44140625" style="376" bestFit="1" customWidth="1"/>
    <col min="12548" max="12548" width="8.6640625" style="376" customWidth="1"/>
    <col min="12549" max="12549" width="8" style="376" bestFit="1" customWidth="1"/>
    <col min="12550" max="12551" width="7.44140625" style="376" bestFit="1" customWidth="1"/>
    <col min="12552" max="12552" width="8.88671875" style="376" bestFit="1" customWidth="1"/>
    <col min="12553" max="12556" width="8.44140625" style="376" bestFit="1" customWidth="1"/>
    <col min="12557" max="12557" width="8.88671875" style="376" customWidth="1"/>
    <col min="12558" max="12558" width="10.109375" style="376" bestFit="1" customWidth="1"/>
    <col min="12559" max="12798" width="8" style="376"/>
    <col min="12799" max="12799" width="2.88671875" style="376" customWidth="1"/>
    <col min="12800" max="12800" width="32.44140625" style="376" bestFit="1" customWidth="1"/>
    <col min="12801" max="12801" width="9.88671875" style="376" bestFit="1" customWidth="1"/>
    <col min="12802" max="12802" width="8.88671875" style="376" bestFit="1" customWidth="1"/>
    <col min="12803" max="12803" width="7.44140625" style="376" bestFit="1" customWidth="1"/>
    <col min="12804" max="12804" width="8.6640625" style="376" customWidth="1"/>
    <col min="12805" max="12805" width="8" style="376" bestFit="1" customWidth="1"/>
    <col min="12806" max="12807" width="7.44140625" style="376" bestFit="1" customWidth="1"/>
    <col min="12808" max="12808" width="8.88671875" style="376" bestFit="1" customWidth="1"/>
    <col min="12809" max="12812" width="8.44140625" style="376" bestFit="1" customWidth="1"/>
    <col min="12813" max="12813" width="8.88671875" style="376" customWidth="1"/>
    <col min="12814" max="12814" width="10.109375" style="376" bestFit="1" customWidth="1"/>
    <col min="12815" max="13054" width="8" style="376"/>
    <col min="13055" max="13055" width="2.88671875" style="376" customWidth="1"/>
    <col min="13056" max="13056" width="32.44140625" style="376" bestFit="1" customWidth="1"/>
    <col min="13057" max="13057" width="9.88671875" style="376" bestFit="1" customWidth="1"/>
    <col min="13058" max="13058" width="8.88671875" style="376" bestFit="1" customWidth="1"/>
    <col min="13059" max="13059" width="7.44140625" style="376" bestFit="1" customWidth="1"/>
    <col min="13060" max="13060" width="8.6640625" style="376" customWidth="1"/>
    <col min="13061" max="13061" width="8" style="376" bestFit="1" customWidth="1"/>
    <col min="13062" max="13063" width="7.44140625" style="376" bestFit="1" customWidth="1"/>
    <col min="13064" max="13064" width="8.88671875" style="376" bestFit="1" customWidth="1"/>
    <col min="13065" max="13068" width="8.44140625" style="376" bestFit="1" customWidth="1"/>
    <col min="13069" max="13069" width="8.88671875" style="376" customWidth="1"/>
    <col min="13070" max="13070" width="10.109375" style="376" bestFit="1" customWidth="1"/>
    <col min="13071" max="13310" width="8" style="376"/>
    <col min="13311" max="13311" width="2.88671875" style="376" customWidth="1"/>
    <col min="13312" max="13312" width="32.44140625" style="376" bestFit="1" customWidth="1"/>
    <col min="13313" max="13313" width="9.88671875" style="376" bestFit="1" customWidth="1"/>
    <col min="13314" max="13314" width="8.88671875" style="376" bestFit="1" customWidth="1"/>
    <col min="13315" max="13315" width="7.44140625" style="376" bestFit="1" customWidth="1"/>
    <col min="13316" max="13316" width="8.6640625" style="376" customWidth="1"/>
    <col min="13317" max="13317" width="8" style="376" bestFit="1" customWidth="1"/>
    <col min="13318" max="13319" width="7.44140625" style="376" bestFit="1" customWidth="1"/>
    <col min="13320" max="13320" width="8.88671875" style="376" bestFit="1" customWidth="1"/>
    <col min="13321" max="13324" width="8.44140625" style="376" bestFit="1" customWidth="1"/>
    <col min="13325" max="13325" width="8.88671875" style="376" customWidth="1"/>
    <col min="13326" max="13326" width="10.109375" style="376" bestFit="1" customWidth="1"/>
    <col min="13327" max="13566" width="8" style="376"/>
    <col min="13567" max="13567" width="2.88671875" style="376" customWidth="1"/>
    <col min="13568" max="13568" width="32.44140625" style="376" bestFit="1" customWidth="1"/>
    <col min="13569" max="13569" width="9.88671875" style="376" bestFit="1" customWidth="1"/>
    <col min="13570" max="13570" width="8.88671875" style="376" bestFit="1" customWidth="1"/>
    <col min="13571" max="13571" width="7.44140625" style="376" bestFit="1" customWidth="1"/>
    <col min="13572" max="13572" width="8.6640625" style="376" customWidth="1"/>
    <col min="13573" max="13573" width="8" style="376" bestFit="1" customWidth="1"/>
    <col min="13574" max="13575" width="7.44140625" style="376" bestFit="1" customWidth="1"/>
    <col min="13576" max="13576" width="8.88671875" style="376" bestFit="1" customWidth="1"/>
    <col min="13577" max="13580" width="8.44140625" style="376" bestFit="1" customWidth="1"/>
    <col min="13581" max="13581" width="8.88671875" style="376" customWidth="1"/>
    <col min="13582" max="13582" width="10.109375" style="376" bestFit="1" customWidth="1"/>
    <col min="13583" max="13822" width="8" style="376"/>
    <col min="13823" max="13823" width="2.88671875" style="376" customWidth="1"/>
    <col min="13824" max="13824" width="32.44140625" style="376" bestFit="1" customWidth="1"/>
    <col min="13825" max="13825" width="9.88671875" style="376" bestFit="1" customWidth="1"/>
    <col min="13826" max="13826" width="8.88671875" style="376" bestFit="1" customWidth="1"/>
    <col min="13827" max="13827" width="7.44140625" style="376" bestFit="1" customWidth="1"/>
    <col min="13828" max="13828" width="8.6640625" style="376" customWidth="1"/>
    <col min="13829" max="13829" width="8" style="376" bestFit="1" customWidth="1"/>
    <col min="13830" max="13831" width="7.44140625" style="376" bestFit="1" customWidth="1"/>
    <col min="13832" max="13832" width="8.88671875" style="376" bestFit="1" customWidth="1"/>
    <col min="13833" max="13836" width="8.44140625" style="376" bestFit="1" customWidth="1"/>
    <col min="13837" max="13837" width="8.88671875" style="376" customWidth="1"/>
    <col min="13838" max="13838" width="10.109375" style="376" bestFit="1" customWidth="1"/>
    <col min="13839" max="14078" width="8" style="376"/>
    <col min="14079" max="14079" width="2.88671875" style="376" customWidth="1"/>
    <col min="14080" max="14080" width="32.44140625" style="376" bestFit="1" customWidth="1"/>
    <col min="14081" max="14081" width="9.88671875" style="376" bestFit="1" customWidth="1"/>
    <col min="14082" max="14082" width="8.88671875" style="376" bestFit="1" customWidth="1"/>
    <col min="14083" max="14083" width="7.44140625" style="376" bestFit="1" customWidth="1"/>
    <col min="14084" max="14084" width="8.6640625" style="376" customWidth="1"/>
    <col min="14085" max="14085" width="8" style="376" bestFit="1" customWidth="1"/>
    <col min="14086" max="14087" width="7.44140625" style="376" bestFit="1" customWidth="1"/>
    <col min="14088" max="14088" width="8.88671875" style="376" bestFit="1" customWidth="1"/>
    <col min="14089" max="14092" width="8.44140625" style="376" bestFit="1" customWidth="1"/>
    <col min="14093" max="14093" width="8.88671875" style="376" customWidth="1"/>
    <col min="14094" max="14094" width="10.109375" style="376" bestFit="1" customWidth="1"/>
    <col min="14095" max="14334" width="8" style="376"/>
    <col min="14335" max="14335" width="2.88671875" style="376" customWidth="1"/>
    <col min="14336" max="14336" width="32.44140625" style="376" bestFit="1" customWidth="1"/>
    <col min="14337" max="14337" width="9.88671875" style="376" bestFit="1" customWidth="1"/>
    <col min="14338" max="14338" width="8.88671875" style="376" bestFit="1" customWidth="1"/>
    <col min="14339" max="14339" width="7.44140625" style="376" bestFit="1" customWidth="1"/>
    <col min="14340" max="14340" width="8.6640625" style="376" customWidth="1"/>
    <col min="14341" max="14341" width="8" style="376" bestFit="1" customWidth="1"/>
    <col min="14342" max="14343" width="7.44140625" style="376" bestFit="1" customWidth="1"/>
    <col min="14344" max="14344" width="8.88671875" style="376" bestFit="1" customWidth="1"/>
    <col min="14345" max="14348" width="8.44140625" style="376" bestFit="1" customWidth="1"/>
    <col min="14349" max="14349" width="8.88671875" style="376" customWidth="1"/>
    <col min="14350" max="14350" width="10.109375" style="376" bestFit="1" customWidth="1"/>
    <col min="14351" max="14590" width="8" style="376"/>
    <col min="14591" max="14591" width="2.88671875" style="376" customWidth="1"/>
    <col min="14592" max="14592" width="32.44140625" style="376" bestFit="1" customWidth="1"/>
    <col min="14593" max="14593" width="9.88671875" style="376" bestFit="1" customWidth="1"/>
    <col min="14594" max="14594" width="8.88671875" style="376" bestFit="1" customWidth="1"/>
    <col min="14595" max="14595" width="7.44140625" style="376" bestFit="1" customWidth="1"/>
    <col min="14596" max="14596" width="8.6640625" style="376" customWidth="1"/>
    <col min="14597" max="14597" width="8" style="376" bestFit="1" customWidth="1"/>
    <col min="14598" max="14599" width="7.44140625" style="376" bestFit="1" customWidth="1"/>
    <col min="14600" max="14600" width="8.88671875" style="376" bestFit="1" customWidth="1"/>
    <col min="14601" max="14604" width="8.44140625" style="376" bestFit="1" customWidth="1"/>
    <col min="14605" max="14605" width="8.88671875" style="376" customWidth="1"/>
    <col min="14606" max="14606" width="10.109375" style="376" bestFit="1" customWidth="1"/>
    <col min="14607" max="14846" width="8" style="376"/>
    <col min="14847" max="14847" width="2.88671875" style="376" customWidth="1"/>
    <col min="14848" max="14848" width="32.44140625" style="376" bestFit="1" customWidth="1"/>
    <col min="14849" max="14849" width="9.88671875" style="376" bestFit="1" customWidth="1"/>
    <col min="14850" max="14850" width="8.88671875" style="376" bestFit="1" customWidth="1"/>
    <col min="14851" max="14851" width="7.44140625" style="376" bestFit="1" customWidth="1"/>
    <col min="14852" max="14852" width="8.6640625" style="376" customWidth="1"/>
    <col min="14853" max="14853" width="8" style="376" bestFit="1" customWidth="1"/>
    <col min="14854" max="14855" width="7.44140625" style="376" bestFit="1" customWidth="1"/>
    <col min="14856" max="14856" width="8.88671875" style="376" bestFit="1" customWidth="1"/>
    <col min="14857" max="14860" width="8.44140625" style="376" bestFit="1" customWidth="1"/>
    <col min="14861" max="14861" width="8.88671875" style="376" customWidth="1"/>
    <col min="14862" max="14862" width="10.109375" style="376" bestFit="1" customWidth="1"/>
    <col min="14863" max="15102" width="8" style="376"/>
    <col min="15103" max="15103" width="2.88671875" style="376" customWidth="1"/>
    <col min="15104" max="15104" width="32.44140625" style="376" bestFit="1" customWidth="1"/>
    <col min="15105" max="15105" width="9.88671875" style="376" bestFit="1" customWidth="1"/>
    <col min="15106" max="15106" width="8.88671875" style="376" bestFit="1" customWidth="1"/>
    <col min="15107" max="15107" width="7.44140625" style="376" bestFit="1" customWidth="1"/>
    <col min="15108" max="15108" width="8.6640625" style="376" customWidth="1"/>
    <col min="15109" max="15109" width="8" style="376" bestFit="1" customWidth="1"/>
    <col min="15110" max="15111" width="7.44140625" style="376" bestFit="1" customWidth="1"/>
    <col min="15112" max="15112" width="8.88671875" style="376" bestFit="1" customWidth="1"/>
    <col min="15113" max="15116" width="8.44140625" style="376" bestFit="1" customWidth="1"/>
    <col min="15117" max="15117" width="8.88671875" style="376" customWidth="1"/>
    <col min="15118" max="15118" width="10.109375" style="376" bestFit="1" customWidth="1"/>
    <col min="15119" max="15358" width="8" style="376"/>
    <col min="15359" max="15359" width="2.88671875" style="376" customWidth="1"/>
    <col min="15360" max="15360" width="32.44140625" style="376" bestFit="1" customWidth="1"/>
    <col min="15361" max="15361" width="9.88671875" style="376" bestFit="1" customWidth="1"/>
    <col min="15362" max="15362" width="8.88671875" style="376" bestFit="1" customWidth="1"/>
    <col min="15363" max="15363" width="7.44140625" style="376" bestFit="1" customWidth="1"/>
    <col min="15364" max="15364" width="8.6640625" style="376" customWidth="1"/>
    <col min="15365" max="15365" width="8" style="376" bestFit="1" customWidth="1"/>
    <col min="15366" max="15367" width="7.44140625" style="376" bestFit="1" customWidth="1"/>
    <col min="15368" max="15368" width="8.88671875" style="376" bestFit="1" customWidth="1"/>
    <col min="15369" max="15372" width="8.44140625" style="376" bestFit="1" customWidth="1"/>
    <col min="15373" max="15373" width="8.88671875" style="376" customWidth="1"/>
    <col min="15374" max="15374" width="10.109375" style="376" bestFit="1" customWidth="1"/>
    <col min="15375" max="15614" width="8" style="376"/>
    <col min="15615" max="15615" width="2.88671875" style="376" customWidth="1"/>
    <col min="15616" max="15616" width="32.44140625" style="376" bestFit="1" customWidth="1"/>
    <col min="15617" max="15617" width="9.88671875" style="376" bestFit="1" customWidth="1"/>
    <col min="15618" max="15618" width="8.88671875" style="376" bestFit="1" customWidth="1"/>
    <col min="15619" max="15619" width="7.44140625" style="376" bestFit="1" customWidth="1"/>
    <col min="15620" max="15620" width="8.6640625" style="376" customWidth="1"/>
    <col min="15621" max="15621" width="8" style="376" bestFit="1" customWidth="1"/>
    <col min="15622" max="15623" width="7.44140625" style="376" bestFit="1" customWidth="1"/>
    <col min="15624" max="15624" width="8.88671875" style="376" bestFit="1" customWidth="1"/>
    <col min="15625" max="15628" width="8.44140625" style="376" bestFit="1" customWidth="1"/>
    <col min="15629" max="15629" width="8.88671875" style="376" customWidth="1"/>
    <col min="15630" max="15630" width="10.109375" style="376" bestFit="1" customWidth="1"/>
    <col min="15631" max="15870" width="8" style="376"/>
    <col min="15871" max="15871" width="2.88671875" style="376" customWidth="1"/>
    <col min="15872" max="15872" width="32.44140625" style="376" bestFit="1" customWidth="1"/>
    <col min="15873" max="15873" width="9.88671875" style="376" bestFit="1" customWidth="1"/>
    <col min="15874" max="15874" width="8.88671875" style="376" bestFit="1" customWidth="1"/>
    <col min="15875" max="15875" width="7.44140625" style="376" bestFit="1" customWidth="1"/>
    <col min="15876" max="15876" width="8.6640625" style="376" customWidth="1"/>
    <col min="15877" max="15877" width="8" style="376" bestFit="1" customWidth="1"/>
    <col min="15878" max="15879" width="7.44140625" style="376" bestFit="1" customWidth="1"/>
    <col min="15880" max="15880" width="8.88671875" style="376" bestFit="1" customWidth="1"/>
    <col min="15881" max="15884" width="8.44140625" style="376" bestFit="1" customWidth="1"/>
    <col min="15885" max="15885" width="8.88671875" style="376" customWidth="1"/>
    <col min="15886" max="15886" width="10.109375" style="376" bestFit="1" customWidth="1"/>
    <col min="15887" max="16126" width="8" style="376"/>
    <col min="16127" max="16127" width="2.88671875" style="376" customWidth="1"/>
    <col min="16128" max="16128" width="32.44140625" style="376" bestFit="1" customWidth="1"/>
    <col min="16129" max="16129" width="9.88671875" style="376" bestFit="1" customWidth="1"/>
    <col min="16130" max="16130" width="8.88671875" style="376" bestFit="1" customWidth="1"/>
    <col min="16131" max="16131" width="7.44140625" style="376" bestFit="1" customWidth="1"/>
    <col min="16132" max="16132" width="8.6640625" style="376" customWidth="1"/>
    <col min="16133" max="16133" width="8" style="376" bestFit="1" customWidth="1"/>
    <col min="16134" max="16135" width="7.44140625" style="376" bestFit="1" customWidth="1"/>
    <col min="16136" max="16136" width="8.88671875" style="376" bestFit="1" customWidth="1"/>
    <col min="16137" max="16140" width="8.44140625" style="376" bestFit="1" customWidth="1"/>
    <col min="16141" max="16141" width="8.88671875" style="376" customWidth="1"/>
    <col min="16142" max="16142" width="10.109375" style="376" bestFit="1" customWidth="1"/>
    <col min="16143" max="16384" width="8" style="376"/>
  </cols>
  <sheetData>
    <row r="1" spans="1:17" ht="13.8" x14ac:dyDescent="0.25">
      <c r="O1" s="2" t="s">
        <v>646</v>
      </c>
      <c r="Q1" s="426"/>
    </row>
    <row r="2" spans="1:17" ht="13.8" x14ac:dyDescent="0.25">
      <c r="A2" s="377"/>
      <c r="B2" s="377"/>
      <c r="C2" s="377"/>
      <c r="D2" s="377"/>
      <c r="E2" s="377"/>
      <c r="F2" s="377"/>
      <c r="G2" s="377"/>
      <c r="H2" s="377"/>
      <c r="I2" s="377"/>
      <c r="J2" s="377"/>
      <c r="K2" s="377"/>
      <c r="L2" s="377"/>
      <c r="M2" s="377"/>
      <c r="N2" s="377"/>
      <c r="O2" s="2"/>
      <c r="Q2" s="426"/>
    </row>
    <row r="3" spans="1:17" x14ac:dyDescent="0.25">
      <c r="A3" s="631" t="s">
        <v>645</v>
      </c>
      <c r="B3" s="631"/>
      <c r="C3" s="631"/>
      <c r="D3" s="631"/>
      <c r="E3" s="631"/>
      <c r="F3" s="631"/>
      <c r="G3" s="631"/>
      <c r="H3" s="631"/>
      <c r="I3" s="631"/>
      <c r="J3" s="631"/>
      <c r="K3" s="631"/>
      <c r="L3" s="631"/>
      <c r="M3" s="631"/>
      <c r="N3" s="631"/>
      <c r="O3" s="631"/>
      <c r="Q3" s="426"/>
    </row>
    <row r="4" spans="1:17" x14ac:dyDescent="0.25">
      <c r="A4" s="427"/>
      <c r="B4" s="427"/>
      <c r="C4" s="427"/>
      <c r="D4" s="427"/>
      <c r="E4" s="427"/>
      <c r="F4" s="427"/>
      <c r="G4" s="427"/>
      <c r="H4" s="427"/>
      <c r="I4" s="427"/>
      <c r="J4" s="427"/>
      <c r="K4" s="427"/>
      <c r="L4" s="427"/>
      <c r="M4" s="427"/>
      <c r="N4" s="427"/>
      <c r="O4" s="428"/>
      <c r="Q4" s="426"/>
    </row>
    <row r="5" spans="1:17" ht="7.95" customHeight="1" x14ac:dyDescent="0.25">
      <c r="A5" s="427"/>
      <c r="B5" s="427"/>
      <c r="C5" s="427"/>
      <c r="D5" s="427"/>
      <c r="E5" s="427"/>
      <c r="F5" s="427"/>
      <c r="G5" s="427"/>
      <c r="H5" s="427"/>
      <c r="I5" s="427"/>
      <c r="J5" s="427"/>
      <c r="K5" s="427"/>
      <c r="L5" s="427"/>
      <c r="M5" s="427"/>
      <c r="N5" s="427"/>
      <c r="Q5" s="426"/>
    </row>
    <row r="6" spans="1:17" x14ac:dyDescent="0.25">
      <c r="C6" s="429"/>
      <c r="D6" s="429"/>
      <c r="E6" s="429"/>
      <c r="F6" s="429"/>
      <c r="G6" s="429"/>
      <c r="H6" s="429"/>
      <c r="I6" s="429"/>
      <c r="J6" s="429"/>
      <c r="K6" s="429"/>
      <c r="L6" s="429"/>
      <c r="M6" s="429"/>
      <c r="N6" s="429"/>
      <c r="O6" s="427" t="s">
        <v>21</v>
      </c>
      <c r="Q6" s="426"/>
    </row>
    <row r="7" spans="1:17" x14ac:dyDescent="0.25">
      <c r="A7" s="430"/>
      <c r="B7" s="430"/>
      <c r="C7" s="431" t="s">
        <v>596</v>
      </c>
      <c r="D7" s="431" t="s">
        <v>597</v>
      </c>
      <c r="E7" s="431" t="s">
        <v>598</v>
      </c>
      <c r="F7" s="431" t="s">
        <v>599</v>
      </c>
      <c r="G7" s="431" t="s">
        <v>600</v>
      </c>
      <c r="H7" s="431" t="s">
        <v>601</v>
      </c>
      <c r="I7" s="431" t="s">
        <v>602</v>
      </c>
      <c r="J7" s="431" t="s">
        <v>603</v>
      </c>
      <c r="K7" s="431" t="s">
        <v>604</v>
      </c>
      <c r="L7" s="431" t="s">
        <v>605</v>
      </c>
      <c r="M7" s="431" t="s">
        <v>606</v>
      </c>
      <c r="N7" s="431" t="s">
        <v>607</v>
      </c>
      <c r="O7" s="432" t="s">
        <v>219</v>
      </c>
      <c r="Q7" s="426"/>
    </row>
    <row r="8" spans="1:17" x14ac:dyDescent="0.25">
      <c r="A8" s="433" t="s">
        <v>207</v>
      </c>
      <c r="B8" s="430"/>
      <c r="C8" s="378"/>
      <c r="D8" s="378"/>
      <c r="E8" s="378"/>
      <c r="F8" s="378"/>
      <c r="G8" s="378"/>
      <c r="H8" s="378"/>
      <c r="I8" s="378"/>
      <c r="J8" s="378"/>
      <c r="K8" s="378"/>
      <c r="L8" s="378"/>
      <c r="M8" s="378"/>
      <c r="N8" s="378"/>
      <c r="O8" s="378"/>
      <c r="Q8" s="426"/>
    </row>
    <row r="9" spans="1:17" x14ac:dyDescent="0.25">
      <c r="A9" s="430">
        <v>1</v>
      </c>
      <c r="B9" s="434" t="s">
        <v>608</v>
      </c>
      <c r="C9" s="378">
        <v>33513</v>
      </c>
      <c r="D9" s="378">
        <v>34013</v>
      </c>
      <c r="E9" s="378">
        <v>33913</v>
      </c>
      <c r="F9" s="378">
        <v>34513</v>
      </c>
      <c r="G9" s="378">
        <v>34113</v>
      </c>
      <c r="H9" s="378">
        <v>33513</v>
      </c>
      <c r="I9" s="378">
        <v>34013</v>
      </c>
      <c r="J9" s="378">
        <v>34513</v>
      </c>
      <c r="K9" s="378">
        <v>35513</v>
      </c>
      <c r="L9" s="378">
        <v>35013</v>
      </c>
      <c r="M9" s="378">
        <v>35113</v>
      </c>
      <c r="N9" s="378">
        <v>36079</v>
      </c>
      <c r="O9" s="378">
        <f t="shared" ref="O9:O17" si="0">SUM(C9:N9)</f>
        <v>413822</v>
      </c>
      <c r="P9" s="429"/>
      <c r="Q9" s="426"/>
    </row>
    <row r="10" spans="1:17" x14ac:dyDescent="0.25">
      <c r="A10" s="430">
        <v>2</v>
      </c>
      <c r="B10" s="434" t="s">
        <v>51</v>
      </c>
      <c r="C10" s="378">
        <v>6800</v>
      </c>
      <c r="D10" s="378">
        <v>7300</v>
      </c>
      <c r="E10" s="378">
        <v>492000</v>
      </c>
      <c r="F10" s="378">
        <v>18800</v>
      </c>
      <c r="G10" s="378">
        <v>70800</v>
      </c>
      <c r="H10" s="378">
        <v>14800</v>
      </c>
      <c r="I10" s="378">
        <v>8800</v>
      </c>
      <c r="J10" s="378">
        <v>22000</v>
      </c>
      <c r="K10" s="378">
        <v>522000</v>
      </c>
      <c r="L10" s="378">
        <v>22000</v>
      </c>
      <c r="M10" s="378">
        <v>37000</v>
      </c>
      <c r="N10" s="378">
        <v>15700</v>
      </c>
      <c r="O10" s="378">
        <f t="shared" si="0"/>
        <v>1238000</v>
      </c>
      <c r="P10" s="429"/>
      <c r="Q10" s="426"/>
    </row>
    <row r="11" spans="1:17" x14ac:dyDescent="0.25">
      <c r="A11" s="430"/>
      <c r="B11" s="434" t="s">
        <v>609</v>
      </c>
      <c r="C11" s="378">
        <v>6000</v>
      </c>
      <c r="D11" s="378">
        <v>6500</v>
      </c>
      <c r="E11" s="378">
        <v>490455</v>
      </c>
      <c r="F11" s="378">
        <v>18000</v>
      </c>
      <c r="G11" s="378">
        <v>68000</v>
      </c>
      <c r="H11" s="378">
        <v>14000</v>
      </c>
      <c r="I11" s="378">
        <v>8000</v>
      </c>
      <c r="J11" s="378">
        <v>21184</v>
      </c>
      <c r="K11" s="378">
        <v>519159</v>
      </c>
      <c r="L11" s="378">
        <v>21084</v>
      </c>
      <c r="M11" s="378">
        <v>36536</v>
      </c>
      <c r="N11" s="378">
        <v>12082</v>
      </c>
      <c r="O11" s="378">
        <f t="shared" si="0"/>
        <v>1221000</v>
      </c>
      <c r="P11" s="429"/>
      <c r="Q11" s="426"/>
    </row>
    <row r="12" spans="1:17" x14ac:dyDescent="0.25">
      <c r="A12" s="430">
        <v>3</v>
      </c>
      <c r="B12" s="434" t="s">
        <v>57</v>
      </c>
      <c r="C12" s="378">
        <v>5000</v>
      </c>
      <c r="D12" s="378">
        <v>5000</v>
      </c>
      <c r="E12" s="378">
        <v>15000</v>
      </c>
      <c r="F12" s="378">
        <v>35502</v>
      </c>
      <c r="G12" s="378">
        <v>60000</v>
      </c>
      <c r="H12" s="378">
        <v>30000</v>
      </c>
      <c r="I12" s="378">
        <v>25000</v>
      </c>
      <c r="J12" s="378">
        <v>22000</v>
      </c>
      <c r="K12" s="378">
        <v>11000</v>
      </c>
      <c r="L12" s="378">
        <v>10000</v>
      </c>
      <c r="M12" s="378">
        <v>30000</v>
      </c>
      <c r="N12" s="378">
        <v>39469</v>
      </c>
      <c r="O12" s="378">
        <f t="shared" si="0"/>
        <v>287971</v>
      </c>
      <c r="P12" s="429"/>
      <c r="Q12" s="426"/>
    </row>
    <row r="13" spans="1:17" x14ac:dyDescent="0.25">
      <c r="A13" s="430">
        <v>4</v>
      </c>
      <c r="B13" s="434" t="s">
        <v>24</v>
      </c>
      <c r="C13" s="378">
        <v>294117</v>
      </c>
      <c r="D13" s="378">
        <v>196077</v>
      </c>
      <c r="E13" s="378">
        <v>196077</v>
      </c>
      <c r="F13" s="378">
        <v>196077</v>
      </c>
      <c r="G13" s="378">
        <v>196077</v>
      </c>
      <c r="H13" s="378">
        <v>196077</v>
      </c>
      <c r="I13" s="378">
        <v>196077</v>
      </c>
      <c r="J13" s="378">
        <v>196077</v>
      </c>
      <c r="K13" s="378">
        <v>196077</v>
      </c>
      <c r="L13" s="378">
        <v>196077</v>
      </c>
      <c r="M13" s="378">
        <v>196077</v>
      </c>
      <c r="N13" s="378">
        <v>196084</v>
      </c>
      <c r="O13" s="378">
        <f t="shared" si="0"/>
        <v>2450971</v>
      </c>
      <c r="P13" s="429"/>
      <c r="Q13" s="426"/>
    </row>
    <row r="14" spans="1:17" ht="26.4" x14ac:dyDescent="0.25">
      <c r="A14" s="430">
        <v>5</v>
      </c>
      <c r="B14" s="435" t="s">
        <v>610</v>
      </c>
      <c r="C14" s="378">
        <f t="shared" ref="C14:N14" si="1">SUM(C15:C16)</f>
        <v>10000</v>
      </c>
      <c r="D14" s="378">
        <f t="shared" si="1"/>
        <v>808000</v>
      </c>
      <c r="E14" s="378">
        <f t="shared" si="1"/>
        <v>30000</v>
      </c>
      <c r="F14" s="378">
        <f t="shared" si="1"/>
        <v>29000</v>
      </c>
      <c r="G14" s="378">
        <f t="shared" si="1"/>
        <v>657500</v>
      </c>
      <c r="H14" s="378">
        <f t="shared" si="1"/>
        <v>45000</v>
      </c>
      <c r="I14" s="378">
        <f t="shared" si="1"/>
        <v>864000</v>
      </c>
      <c r="J14" s="378">
        <f t="shared" si="1"/>
        <v>19000</v>
      </c>
      <c r="K14" s="378">
        <f t="shared" si="1"/>
        <v>20000</v>
      </c>
      <c r="L14" s="378">
        <f t="shared" si="1"/>
        <v>49907</v>
      </c>
      <c r="M14" s="378">
        <f t="shared" si="1"/>
        <v>30500</v>
      </c>
      <c r="N14" s="378">
        <f t="shared" si="1"/>
        <v>14053</v>
      </c>
      <c r="O14" s="378">
        <f t="shared" si="0"/>
        <v>2576960</v>
      </c>
      <c r="P14" s="429"/>
      <c r="Q14" s="426"/>
    </row>
    <row r="15" spans="1:17" x14ac:dyDescent="0.25">
      <c r="A15" s="430"/>
      <c r="B15" s="434" t="s">
        <v>611</v>
      </c>
      <c r="C15" s="378">
        <v>5000</v>
      </c>
      <c r="D15" s="378">
        <v>8000</v>
      </c>
      <c r="E15" s="378">
        <v>12000</v>
      </c>
      <c r="F15" s="378">
        <v>14000</v>
      </c>
      <c r="G15" s="378">
        <v>7500</v>
      </c>
      <c r="H15" s="378">
        <v>5000</v>
      </c>
      <c r="I15" s="378">
        <v>14000</v>
      </c>
      <c r="J15" s="378">
        <v>7000</v>
      </c>
      <c r="K15" s="378">
        <v>5000</v>
      </c>
      <c r="L15" s="378">
        <v>9000</v>
      </c>
      <c r="M15" s="378">
        <v>5500</v>
      </c>
      <c r="N15" s="378">
        <v>1793</v>
      </c>
      <c r="O15" s="378">
        <f t="shared" si="0"/>
        <v>93793</v>
      </c>
      <c r="P15" s="429"/>
      <c r="Q15" s="426"/>
    </row>
    <row r="16" spans="1:17" x14ac:dyDescent="0.25">
      <c r="A16" s="430"/>
      <c r="B16" s="434" t="s">
        <v>612</v>
      </c>
      <c r="C16" s="378">
        <v>5000</v>
      </c>
      <c r="D16" s="378">
        <v>800000</v>
      </c>
      <c r="E16" s="378">
        <v>18000</v>
      </c>
      <c r="F16" s="378">
        <v>15000</v>
      </c>
      <c r="G16" s="378">
        <v>650000</v>
      </c>
      <c r="H16" s="378">
        <v>40000</v>
      </c>
      <c r="I16" s="378">
        <v>850000</v>
      </c>
      <c r="J16" s="378">
        <v>12000</v>
      </c>
      <c r="K16" s="378">
        <v>15000</v>
      </c>
      <c r="L16" s="378">
        <v>40907</v>
      </c>
      <c r="M16" s="378">
        <v>25000</v>
      </c>
      <c r="N16" s="378">
        <v>12260</v>
      </c>
      <c r="O16" s="378">
        <f t="shared" si="0"/>
        <v>2483167</v>
      </c>
      <c r="P16" s="429"/>
      <c r="Q16" s="426"/>
    </row>
    <row r="17" spans="1:17" x14ac:dyDescent="0.25">
      <c r="A17" s="430">
        <v>6</v>
      </c>
      <c r="B17" s="436" t="s">
        <v>1</v>
      </c>
      <c r="C17" s="378">
        <v>0</v>
      </c>
      <c r="D17" s="378">
        <v>0</v>
      </c>
      <c r="E17" s="378">
        <v>0</v>
      </c>
      <c r="F17" s="378">
        <v>0</v>
      </c>
      <c r="G17" s="378">
        <v>0</v>
      </c>
      <c r="H17" s="378">
        <v>20000</v>
      </c>
      <c r="I17" s="378">
        <v>0</v>
      </c>
      <c r="J17" s="378">
        <v>20000</v>
      </c>
      <c r="K17" s="378">
        <v>0</v>
      </c>
      <c r="L17" s="378">
        <v>0</v>
      </c>
      <c r="M17" s="378">
        <v>0</v>
      </c>
      <c r="N17" s="378">
        <v>40300</v>
      </c>
      <c r="O17" s="378">
        <f t="shared" si="0"/>
        <v>80300</v>
      </c>
      <c r="P17" s="429"/>
      <c r="Q17" s="426"/>
    </row>
    <row r="18" spans="1:17" x14ac:dyDescent="0.25">
      <c r="A18" s="430">
        <v>7</v>
      </c>
      <c r="B18" s="430" t="s">
        <v>613</v>
      </c>
      <c r="C18" s="378">
        <f t="shared" ref="C18:O18" si="2">C9+C10+C12+C13+C14+C17</f>
        <v>349430</v>
      </c>
      <c r="D18" s="378">
        <f t="shared" si="2"/>
        <v>1050390</v>
      </c>
      <c r="E18" s="378">
        <f t="shared" si="2"/>
        <v>766990</v>
      </c>
      <c r="F18" s="378">
        <f t="shared" si="2"/>
        <v>313892</v>
      </c>
      <c r="G18" s="378">
        <f t="shared" si="2"/>
        <v>1018490</v>
      </c>
      <c r="H18" s="378">
        <f t="shared" si="2"/>
        <v>339390</v>
      </c>
      <c r="I18" s="378">
        <f t="shared" si="2"/>
        <v>1127890</v>
      </c>
      <c r="J18" s="378">
        <f t="shared" si="2"/>
        <v>313590</v>
      </c>
      <c r="K18" s="378">
        <f t="shared" si="2"/>
        <v>784590</v>
      </c>
      <c r="L18" s="378">
        <f t="shared" si="2"/>
        <v>312997</v>
      </c>
      <c r="M18" s="378">
        <f t="shared" si="2"/>
        <v>328690</v>
      </c>
      <c r="N18" s="378">
        <f t="shared" si="2"/>
        <v>341685</v>
      </c>
      <c r="O18" s="378">
        <f t="shared" si="2"/>
        <v>7048024</v>
      </c>
      <c r="P18" s="429"/>
      <c r="Q18" s="426"/>
    </row>
    <row r="19" spans="1:17" ht="26.4" x14ac:dyDescent="0.25">
      <c r="A19" s="430">
        <v>8</v>
      </c>
      <c r="B19" s="436" t="s">
        <v>614</v>
      </c>
      <c r="C19" s="378">
        <v>82434</v>
      </c>
      <c r="D19" s="378">
        <v>0</v>
      </c>
      <c r="E19" s="378">
        <v>0</v>
      </c>
      <c r="F19" s="378">
        <v>0</v>
      </c>
      <c r="G19" s="378">
        <v>0</v>
      </c>
      <c r="H19" s="378">
        <v>0</v>
      </c>
      <c r="I19" s="378">
        <v>0</v>
      </c>
      <c r="J19" s="378">
        <v>0</v>
      </c>
      <c r="K19" s="378">
        <v>0</v>
      </c>
      <c r="L19" s="378">
        <v>0</v>
      </c>
      <c r="M19" s="378">
        <v>0</v>
      </c>
      <c r="N19" s="378">
        <v>0</v>
      </c>
      <c r="O19" s="378">
        <f>SUM(C19:N19)</f>
        <v>82434</v>
      </c>
      <c r="P19" s="429"/>
      <c r="Q19" s="426"/>
    </row>
    <row r="20" spans="1:17" x14ac:dyDescent="0.25">
      <c r="A20" s="430"/>
      <c r="B20" s="430"/>
      <c r="C20" s="378"/>
      <c r="D20" s="378"/>
      <c r="E20" s="378"/>
      <c r="F20" s="378"/>
      <c r="G20" s="378"/>
      <c r="H20" s="378"/>
      <c r="I20" s="378"/>
      <c r="J20" s="378"/>
      <c r="K20" s="378"/>
      <c r="L20" s="378"/>
      <c r="M20" s="378"/>
      <c r="N20" s="378"/>
      <c r="O20" s="378"/>
      <c r="P20" s="429"/>
      <c r="Q20" s="426"/>
    </row>
    <row r="21" spans="1:17" x14ac:dyDescent="0.25">
      <c r="A21" s="433">
        <v>9</v>
      </c>
      <c r="B21" s="433" t="s">
        <v>615</v>
      </c>
      <c r="C21" s="437">
        <f t="shared" ref="C21:O21" si="3">C18+C19</f>
        <v>431864</v>
      </c>
      <c r="D21" s="437">
        <f t="shared" si="3"/>
        <v>1050390</v>
      </c>
      <c r="E21" s="437">
        <f t="shared" si="3"/>
        <v>766990</v>
      </c>
      <c r="F21" s="437">
        <f t="shared" si="3"/>
        <v>313892</v>
      </c>
      <c r="G21" s="437">
        <f t="shared" si="3"/>
        <v>1018490</v>
      </c>
      <c r="H21" s="437">
        <f t="shared" si="3"/>
        <v>339390</v>
      </c>
      <c r="I21" s="437">
        <f t="shared" si="3"/>
        <v>1127890</v>
      </c>
      <c r="J21" s="437">
        <f t="shared" si="3"/>
        <v>313590</v>
      </c>
      <c r="K21" s="437">
        <f t="shared" si="3"/>
        <v>784590</v>
      </c>
      <c r="L21" s="437">
        <f t="shared" si="3"/>
        <v>312997</v>
      </c>
      <c r="M21" s="437">
        <f t="shared" si="3"/>
        <v>328690</v>
      </c>
      <c r="N21" s="437">
        <f t="shared" si="3"/>
        <v>341685</v>
      </c>
      <c r="O21" s="437">
        <f t="shared" si="3"/>
        <v>7130458</v>
      </c>
      <c r="P21" s="429"/>
      <c r="Q21" s="426"/>
    </row>
    <row r="22" spans="1:17" x14ac:dyDescent="0.25">
      <c r="A22" s="438"/>
      <c r="B22" s="438"/>
      <c r="C22" s="439"/>
      <c r="D22" s="439"/>
      <c r="E22" s="439"/>
      <c r="F22" s="439"/>
      <c r="G22" s="439"/>
      <c r="H22" s="439"/>
      <c r="I22" s="439"/>
      <c r="J22" s="439"/>
      <c r="K22" s="439"/>
      <c r="L22" s="439"/>
      <c r="M22" s="439"/>
      <c r="N22" s="439"/>
      <c r="O22" s="439"/>
      <c r="Q22" s="426"/>
    </row>
    <row r="23" spans="1:17" x14ac:dyDescent="0.25">
      <c r="A23" s="433" t="s">
        <v>271</v>
      </c>
      <c r="B23" s="430"/>
      <c r="C23" s="379"/>
      <c r="D23" s="379"/>
      <c r="E23" s="379"/>
      <c r="F23" s="379"/>
      <c r="G23" s="379"/>
      <c r="H23" s="379"/>
      <c r="I23" s="379"/>
      <c r="J23" s="379"/>
      <c r="K23" s="379"/>
      <c r="L23" s="379"/>
      <c r="M23" s="379"/>
      <c r="N23" s="379"/>
      <c r="O23" s="380"/>
      <c r="P23" s="440"/>
      <c r="Q23" s="426"/>
    </row>
    <row r="24" spans="1:17" x14ac:dyDescent="0.25">
      <c r="A24" s="430">
        <v>10</v>
      </c>
      <c r="B24" s="434" t="s">
        <v>616</v>
      </c>
      <c r="C24" s="378">
        <v>141605</v>
      </c>
      <c r="D24" s="378">
        <v>142374</v>
      </c>
      <c r="E24" s="378">
        <v>141284</v>
      </c>
      <c r="F24" s="378">
        <v>139619</v>
      </c>
      <c r="G24" s="378">
        <v>133177</v>
      </c>
      <c r="H24" s="378">
        <v>133498</v>
      </c>
      <c r="I24" s="378">
        <v>134779</v>
      </c>
      <c r="J24" s="378">
        <v>142694</v>
      </c>
      <c r="K24" s="378">
        <v>141733</v>
      </c>
      <c r="L24" s="378">
        <v>139278</v>
      </c>
      <c r="M24" s="378">
        <v>142358</v>
      </c>
      <c r="N24" s="378">
        <v>136450</v>
      </c>
      <c r="O24" s="378">
        <f>SUM(C24:N24)</f>
        <v>1668849</v>
      </c>
      <c r="P24" s="429"/>
      <c r="Q24" s="426"/>
    </row>
    <row r="25" spans="1:17" x14ac:dyDescent="0.25">
      <c r="A25" s="430">
        <v>11</v>
      </c>
      <c r="B25" s="434" t="s">
        <v>617</v>
      </c>
      <c r="C25" s="378">
        <v>18777</v>
      </c>
      <c r="D25" s="378">
        <v>18879</v>
      </c>
      <c r="E25" s="378">
        <v>18734</v>
      </c>
      <c r="F25" s="378">
        <v>18513</v>
      </c>
      <c r="G25" s="378">
        <v>17659</v>
      </c>
      <c r="H25" s="378">
        <v>17702</v>
      </c>
      <c r="I25" s="378">
        <v>17872</v>
      </c>
      <c r="J25" s="378">
        <v>18921</v>
      </c>
      <c r="K25" s="378">
        <v>18794</v>
      </c>
      <c r="L25" s="378">
        <v>18468</v>
      </c>
      <c r="M25" s="378">
        <v>18877</v>
      </c>
      <c r="N25" s="378">
        <v>18124</v>
      </c>
      <c r="O25" s="378">
        <f>SUM(C25:N25)</f>
        <v>221320</v>
      </c>
      <c r="P25" s="429"/>
      <c r="Q25" s="426"/>
    </row>
    <row r="26" spans="1:17" x14ac:dyDescent="0.25">
      <c r="A26" s="430">
        <v>12</v>
      </c>
      <c r="B26" s="434" t="s">
        <v>618</v>
      </c>
      <c r="C26" s="378">
        <v>139817</v>
      </c>
      <c r="D26" s="378">
        <v>147941</v>
      </c>
      <c r="E26" s="378">
        <v>145204</v>
      </c>
      <c r="F26" s="378">
        <v>154817</v>
      </c>
      <c r="G26" s="378">
        <v>150679</v>
      </c>
      <c r="H26" s="378">
        <v>144817</v>
      </c>
      <c r="I26" s="378">
        <v>151550</v>
      </c>
      <c r="J26" s="378">
        <v>144817</v>
      </c>
      <c r="K26" s="378">
        <v>149817</v>
      </c>
      <c r="L26" s="378">
        <v>149817</v>
      </c>
      <c r="M26" s="378">
        <v>144817</v>
      </c>
      <c r="N26" s="378">
        <v>155999</v>
      </c>
      <c r="O26" s="378">
        <f>SUM(C26:N26)</f>
        <v>1780092</v>
      </c>
      <c r="P26" s="429"/>
      <c r="Q26" s="426"/>
    </row>
    <row r="27" spans="1:17" x14ac:dyDescent="0.25">
      <c r="A27" s="430">
        <v>13</v>
      </c>
      <c r="B27" s="434" t="s">
        <v>40</v>
      </c>
      <c r="C27" s="378">
        <v>900</v>
      </c>
      <c r="D27" s="378">
        <v>930</v>
      </c>
      <c r="E27" s="378">
        <v>900</v>
      </c>
      <c r="F27" s="378">
        <v>900</v>
      </c>
      <c r="G27" s="378">
        <v>900</v>
      </c>
      <c r="H27" s="378">
        <v>900</v>
      </c>
      <c r="I27" s="378">
        <v>900</v>
      </c>
      <c r="J27" s="378">
        <v>900</v>
      </c>
      <c r="K27" s="378">
        <v>900</v>
      </c>
      <c r="L27" s="378">
        <v>900</v>
      </c>
      <c r="M27" s="378">
        <v>900</v>
      </c>
      <c r="N27" s="378">
        <v>900</v>
      </c>
      <c r="O27" s="378">
        <f>SUM(C27:N27)</f>
        <v>10830</v>
      </c>
      <c r="P27" s="429"/>
      <c r="Q27" s="426"/>
    </row>
    <row r="28" spans="1:17" x14ac:dyDescent="0.25">
      <c r="A28" s="430">
        <v>14</v>
      </c>
      <c r="B28" s="434" t="s">
        <v>619</v>
      </c>
      <c r="C28" s="378">
        <v>51080</v>
      </c>
      <c r="D28" s="378">
        <v>55778</v>
      </c>
      <c r="E28" s="378">
        <v>58080</v>
      </c>
      <c r="F28" s="378">
        <v>62080</v>
      </c>
      <c r="G28" s="378">
        <v>68080</v>
      </c>
      <c r="H28" s="378">
        <v>70080</v>
      </c>
      <c r="I28" s="378">
        <v>66080</v>
      </c>
      <c r="J28" s="378">
        <v>59090</v>
      </c>
      <c r="K28" s="378">
        <v>62580</v>
      </c>
      <c r="L28" s="378">
        <v>69680</v>
      </c>
      <c r="M28" s="378">
        <v>64080</v>
      </c>
      <c r="N28" s="378">
        <v>75645</v>
      </c>
      <c r="O28" s="378">
        <f>SUM(C28:N28)</f>
        <v>762333</v>
      </c>
      <c r="P28" s="429"/>
      <c r="Q28" s="426"/>
    </row>
    <row r="29" spans="1:17" x14ac:dyDescent="0.25">
      <c r="A29" s="430">
        <v>15</v>
      </c>
      <c r="B29" s="434" t="s">
        <v>620</v>
      </c>
      <c r="C29" s="378">
        <f t="shared" ref="C29:O29" si="4">C24+C25+C26+C27+C28</f>
        <v>352179</v>
      </c>
      <c r="D29" s="378">
        <f t="shared" si="4"/>
        <v>365902</v>
      </c>
      <c r="E29" s="378">
        <f t="shared" si="4"/>
        <v>364202</v>
      </c>
      <c r="F29" s="378">
        <f t="shared" si="4"/>
        <v>375929</v>
      </c>
      <c r="G29" s="378">
        <f t="shared" si="4"/>
        <v>370495</v>
      </c>
      <c r="H29" s="378">
        <f t="shared" si="4"/>
        <v>366997</v>
      </c>
      <c r="I29" s="378">
        <f t="shared" si="4"/>
        <v>371181</v>
      </c>
      <c r="J29" s="378">
        <f t="shared" si="4"/>
        <v>366422</v>
      </c>
      <c r="K29" s="378">
        <f t="shared" si="4"/>
        <v>373824</v>
      </c>
      <c r="L29" s="378">
        <f t="shared" si="4"/>
        <v>378143</v>
      </c>
      <c r="M29" s="378">
        <f t="shared" si="4"/>
        <v>371032</v>
      </c>
      <c r="N29" s="378">
        <f t="shared" si="4"/>
        <v>387118</v>
      </c>
      <c r="O29" s="378">
        <f t="shared" si="4"/>
        <v>4443424</v>
      </c>
      <c r="P29" s="429"/>
      <c r="Q29" s="426"/>
    </row>
    <row r="30" spans="1:17" x14ac:dyDescent="0.25">
      <c r="A30" s="430">
        <v>16</v>
      </c>
      <c r="B30" s="434" t="s">
        <v>17</v>
      </c>
      <c r="C30" s="378">
        <v>6000</v>
      </c>
      <c r="D30" s="378">
        <v>350000</v>
      </c>
      <c r="E30" s="378">
        <v>15000</v>
      </c>
      <c r="F30" s="378">
        <v>700000</v>
      </c>
      <c r="G30" s="378">
        <v>45000</v>
      </c>
      <c r="H30" s="378">
        <v>3000</v>
      </c>
      <c r="I30" s="378">
        <v>35000</v>
      </c>
      <c r="J30" s="378">
        <v>22000</v>
      </c>
      <c r="K30" s="378">
        <v>4000</v>
      </c>
      <c r="L30" s="378">
        <v>15000</v>
      </c>
      <c r="M30" s="378">
        <v>450000</v>
      </c>
      <c r="N30" s="378">
        <v>62634</v>
      </c>
      <c r="O30" s="378">
        <f>SUM(C30:N30)</f>
        <v>1707634</v>
      </c>
      <c r="P30" s="429"/>
      <c r="Q30" s="426"/>
    </row>
    <row r="31" spans="1:17" x14ac:dyDescent="0.25">
      <c r="A31" s="430">
        <v>17</v>
      </c>
      <c r="B31" s="434" t="s">
        <v>42</v>
      </c>
      <c r="C31" s="378">
        <v>5000</v>
      </c>
      <c r="D31" s="378">
        <v>150000</v>
      </c>
      <c r="E31" s="378">
        <v>2500</v>
      </c>
      <c r="F31" s="378">
        <v>20000</v>
      </c>
      <c r="G31" s="378">
        <v>300000</v>
      </c>
      <c r="H31" s="378">
        <v>10000</v>
      </c>
      <c r="I31" s="378">
        <v>250000</v>
      </c>
      <c r="J31" s="378">
        <v>2500</v>
      </c>
      <c r="K31" s="378">
        <v>15000</v>
      </c>
      <c r="L31" s="378">
        <v>10000</v>
      </c>
      <c r="M31" s="378">
        <v>65000</v>
      </c>
      <c r="N31" s="378">
        <v>15667</v>
      </c>
      <c r="O31" s="378">
        <f>SUM(C31:N31)</f>
        <v>845667</v>
      </c>
      <c r="P31" s="429"/>
      <c r="Q31" s="426"/>
    </row>
    <row r="32" spans="1:17" x14ac:dyDescent="0.25">
      <c r="A32" s="430">
        <v>18</v>
      </c>
      <c r="B32" s="434" t="s">
        <v>621</v>
      </c>
      <c r="C32" s="378">
        <v>0</v>
      </c>
      <c r="D32" s="378">
        <v>700</v>
      </c>
      <c r="E32" s="378">
        <v>1000</v>
      </c>
      <c r="F32" s="378">
        <v>0</v>
      </c>
      <c r="G32" s="378">
        <v>800</v>
      </c>
      <c r="H32" s="378">
        <v>800</v>
      </c>
      <c r="I32" s="378">
        <v>500</v>
      </c>
      <c r="J32" s="378">
        <v>500</v>
      </c>
      <c r="K32" s="378">
        <v>0</v>
      </c>
      <c r="L32" s="378">
        <v>1000</v>
      </c>
      <c r="M32" s="378">
        <v>400</v>
      </c>
      <c r="N32" s="378">
        <v>300</v>
      </c>
      <c r="O32" s="378">
        <f>SUM(C32:N32)</f>
        <v>6000</v>
      </c>
      <c r="P32" s="429"/>
      <c r="Q32" s="426"/>
    </row>
    <row r="33" spans="1:17" x14ac:dyDescent="0.25">
      <c r="A33" s="430">
        <v>19</v>
      </c>
      <c r="B33" s="434" t="s">
        <v>622</v>
      </c>
      <c r="C33" s="378">
        <f t="shared" ref="C33:O33" si="5">C30+C31+C32</f>
        <v>11000</v>
      </c>
      <c r="D33" s="378">
        <f t="shared" si="5"/>
        <v>500700</v>
      </c>
      <c r="E33" s="378">
        <f t="shared" si="5"/>
        <v>18500</v>
      </c>
      <c r="F33" s="378">
        <f t="shared" si="5"/>
        <v>720000</v>
      </c>
      <c r="G33" s="378">
        <f t="shared" si="5"/>
        <v>345800</v>
      </c>
      <c r="H33" s="378">
        <f t="shared" si="5"/>
        <v>13800</v>
      </c>
      <c r="I33" s="378">
        <f t="shared" si="5"/>
        <v>285500</v>
      </c>
      <c r="J33" s="378">
        <f t="shared" si="5"/>
        <v>25000</v>
      </c>
      <c r="K33" s="378">
        <f t="shared" si="5"/>
        <v>19000</v>
      </c>
      <c r="L33" s="378">
        <f t="shared" si="5"/>
        <v>26000</v>
      </c>
      <c r="M33" s="378">
        <f t="shared" si="5"/>
        <v>515400</v>
      </c>
      <c r="N33" s="378">
        <f t="shared" si="5"/>
        <v>78601</v>
      </c>
      <c r="O33" s="378">
        <f t="shared" si="5"/>
        <v>2559301</v>
      </c>
      <c r="P33" s="429"/>
      <c r="Q33" s="426"/>
    </row>
    <row r="34" spans="1:17" x14ac:dyDescent="0.25">
      <c r="A34" s="430">
        <v>20</v>
      </c>
      <c r="B34" s="434" t="s">
        <v>623</v>
      </c>
      <c r="C34" s="378">
        <v>0</v>
      </c>
      <c r="D34" s="378">
        <v>0</v>
      </c>
      <c r="E34" s="378">
        <v>0</v>
      </c>
      <c r="F34" s="378">
        <v>0</v>
      </c>
      <c r="G34" s="378">
        <v>0</v>
      </c>
      <c r="H34" s="378">
        <v>0</v>
      </c>
      <c r="I34" s="378">
        <v>0</v>
      </c>
      <c r="J34" s="378">
        <v>0</v>
      </c>
      <c r="K34" s="378">
        <v>3468</v>
      </c>
      <c r="L34" s="378">
        <v>4000</v>
      </c>
      <c r="M34" s="378">
        <v>2000</v>
      </c>
      <c r="N34" s="378">
        <v>2000</v>
      </c>
      <c r="O34" s="378">
        <f>SUM(C34:N34)</f>
        <v>11468</v>
      </c>
      <c r="P34" s="429"/>
      <c r="Q34" s="426"/>
    </row>
    <row r="35" spans="1:17" x14ac:dyDescent="0.25">
      <c r="A35" s="430">
        <v>21</v>
      </c>
      <c r="B35" s="434" t="s">
        <v>624</v>
      </c>
      <c r="C35" s="378">
        <f t="shared" ref="C35:O35" si="6">C29+C33+C34</f>
        <v>363179</v>
      </c>
      <c r="D35" s="378">
        <f t="shared" si="6"/>
        <v>866602</v>
      </c>
      <c r="E35" s="378">
        <f t="shared" si="6"/>
        <v>382702</v>
      </c>
      <c r="F35" s="378">
        <f t="shared" si="6"/>
        <v>1095929</v>
      </c>
      <c r="G35" s="378">
        <f t="shared" si="6"/>
        <v>716295</v>
      </c>
      <c r="H35" s="378">
        <f t="shared" si="6"/>
        <v>380797</v>
      </c>
      <c r="I35" s="378">
        <f t="shared" si="6"/>
        <v>656681</v>
      </c>
      <c r="J35" s="378">
        <f t="shared" si="6"/>
        <v>391422</v>
      </c>
      <c r="K35" s="378">
        <f t="shared" si="6"/>
        <v>396292</v>
      </c>
      <c r="L35" s="378">
        <f t="shared" si="6"/>
        <v>408143</v>
      </c>
      <c r="M35" s="378">
        <f t="shared" si="6"/>
        <v>888432</v>
      </c>
      <c r="N35" s="378">
        <f t="shared" si="6"/>
        <v>467719</v>
      </c>
      <c r="O35" s="378">
        <f t="shared" si="6"/>
        <v>7014193</v>
      </c>
      <c r="Q35" s="426"/>
    </row>
    <row r="36" spans="1:17" ht="26.4" x14ac:dyDescent="0.25">
      <c r="A36" s="430">
        <v>22</v>
      </c>
      <c r="B36" s="436" t="s">
        <v>625</v>
      </c>
      <c r="C36" s="378">
        <v>89876</v>
      </c>
      <c r="D36" s="378">
        <v>0</v>
      </c>
      <c r="E36" s="378">
        <v>6597</v>
      </c>
      <c r="F36" s="378">
        <v>0</v>
      </c>
      <c r="G36" s="378">
        <v>0</v>
      </c>
      <c r="H36" s="378">
        <v>6597</v>
      </c>
      <c r="I36" s="378">
        <v>0</v>
      </c>
      <c r="J36" s="378">
        <v>0</v>
      </c>
      <c r="K36" s="378">
        <v>6597</v>
      </c>
      <c r="L36" s="378">
        <v>0</v>
      </c>
      <c r="M36" s="378">
        <v>0</v>
      </c>
      <c r="N36" s="378">
        <v>6598</v>
      </c>
      <c r="O36" s="378">
        <f>SUM(C36:N36)</f>
        <v>116265</v>
      </c>
      <c r="P36" s="429"/>
      <c r="Q36" s="426"/>
    </row>
    <row r="37" spans="1:17" x14ac:dyDescent="0.25">
      <c r="A37" s="433">
        <v>23</v>
      </c>
      <c r="B37" s="433" t="s">
        <v>626</v>
      </c>
      <c r="C37" s="437">
        <f t="shared" ref="C37:O37" si="7">C35+C36</f>
        <v>453055</v>
      </c>
      <c r="D37" s="437">
        <f t="shared" si="7"/>
        <v>866602</v>
      </c>
      <c r="E37" s="437">
        <f t="shared" si="7"/>
        <v>389299</v>
      </c>
      <c r="F37" s="437">
        <f t="shared" si="7"/>
        <v>1095929</v>
      </c>
      <c r="G37" s="437">
        <f t="shared" si="7"/>
        <v>716295</v>
      </c>
      <c r="H37" s="437">
        <f t="shared" si="7"/>
        <v>387394</v>
      </c>
      <c r="I37" s="437">
        <f t="shared" si="7"/>
        <v>656681</v>
      </c>
      <c r="J37" s="437">
        <f t="shared" si="7"/>
        <v>391422</v>
      </c>
      <c r="K37" s="437">
        <f t="shared" si="7"/>
        <v>402889</v>
      </c>
      <c r="L37" s="437">
        <f t="shared" si="7"/>
        <v>408143</v>
      </c>
      <c r="M37" s="437">
        <f t="shared" si="7"/>
        <v>888432</v>
      </c>
      <c r="N37" s="437">
        <f t="shared" si="7"/>
        <v>474317</v>
      </c>
      <c r="O37" s="437">
        <f t="shared" si="7"/>
        <v>7130458</v>
      </c>
      <c r="P37" s="429"/>
      <c r="Q37" s="426"/>
    </row>
    <row r="38" spans="1:17" x14ac:dyDescent="0.25">
      <c r="A38" s="430">
        <v>24</v>
      </c>
      <c r="B38" s="430" t="s">
        <v>627</v>
      </c>
      <c r="C38" s="378">
        <f t="shared" ref="C38:N38" si="8">C18-C35</f>
        <v>-13749</v>
      </c>
      <c r="D38" s="378">
        <f t="shared" si="8"/>
        <v>183788</v>
      </c>
      <c r="E38" s="378">
        <f t="shared" si="8"/>
        <v>384288</v>
      </c>
      <c r="F38" s="378">
        <f t="shared" si="8"/>
        <v>-782037</v>
      </c>
      <c r="G38" s="378">
        <f t="shared" si="8"/>
        <v>302195</v>
      </c>
      <c r="H38" s="378">
        <f t="shared" si="8"/>
        <v>-41407</v>
      </c>
      <c r="I38" s="378">
        <f t="shared" si="8"/>
        <v>471209</v>
      </c>
      <c r="J38" s="378">
        <f t="shared" si="8"/>
        <v>-77832</v>
      </c>
      <c r="K38" s="378">
        <f t="shared" si="8"/>
        <v>388298</v>
      </c>
      <c r="L38" s="378">
        <f t="shared" si="8"/>
        <v>-95146</v>
      </c>
      <c r="M38" s="378">
        <f t="shared" si="8"/>
        <v>-559742</v>
      </c>
      <c r="N38" s="378">
        <f t="shared" si="8"/>
        <v>-126034</v>
      </c>
      <c r="O38" s="378">
        <f>SUM(C38:N38)</f>
        <v>33831</v>
      </c>
      <c r="P38" s="429"/>
      <c r="Q38" s="426"/>
    </row>
    <row r="39" spans="1:17" x14ac:dyDescent="0.25">
      <c r="A39" s="430">
        <v>25</v>
      </c>
      <c r="B39" s="430" t="s">
        <v>628</v>
      </c>
      <c r="C39" s="378">
        <f t="shared" ref="C39:N39" si="9">C21-C37</f>
        <v>-21191</v>
      </c>
      <c r="D39" s="378">
        <f t="shared" si="9"/>
        <v>183788</v>
      </c>
      <c r="E39" s="378">
        <f t="shared" si="9"/>
        <v>377691</v>
      </c>
      <c r="F39" s="378">
        <f t="shared" si="9"/>
        <v>-782037</v>
      </c>
      <c r="G39" s="378">
        <f t="shared" si="9"/>
        <v>302195</v>
      </c>
      <c r="H39" s="378">
        <f t="shared" si="9"/>
        <v>-48004</v>
      </c>
      <c r="I39" s="378">
        <f t="shared" si="9"/>
        <v>471209</v>
      </c>
      <c r="J39" s="378">
        <f t="shared" si="9"/>
        <v>-77832</v>
      </c>
      <c r="K39" s="378">
        <f t="shared" si="9"/>
        <v>381701</v>
      </c>
      <c r="L39" s="378">
        <f t="shared" si="9"/>
        <v>-95146</v>
      </c>
      <c r="M39" s="378">
        <f t="shared" si="9"/>
        <v>-559742</v>
      </c>
      <c r="N39" s="378">
        <f t="shared" si="9"/>
        <v>-132632</v>
      </c>
      <c r="O39" s="378">
        <f>SUM(C39:N39)</f>
        <v>0</v>
      </c>
      <c r="Q39" s="426"/>
    </row>
    <row r="40" spans="1:17" x14ac:dyDescent="0.25">
      <c r="A40" s="430">
        <v>26</v>
      </c>
      <c r="B40" s="430" t="s">
        <v>629</v>
      </c>
      <c r="C40" s="378">
        <f>C21-C37</f>
        <v>-21191</v>
      </c>
      <c r="D40" s="378">
        <f t="shared" ref="D40:O40" si="10">C40+D21-D37</f>
        <v>162597</v>
      </c>
      <c r="E40" s="378">
        <f t="shared" si="10"/>
        <v>540288</v>
      </c>
      <c r="F40" s="378">
        <f t="shared" si="10"/>
        <v>-241749</v>
      </c>
      <c r="G40" s="378">
        <f t="shared" si="10"/>
        <v>60446</v>
      </c>
      <c r="H40" s="378">
        <f t="shared" si="10"/>
        <v>12442</v>
      </c>
      <c r="I40" s="378">
        <f t="shared" si="10"/>
        <v>483651</v>
      </c>
      <c r="J40" s="378">
        <f t="shared" si="10"/>
        <v>405819</v>
      </c>
      <c r="K40" s="378">
        <f t="shared" si="10"/>
        <v>787520</v>
      </c>
      <c r="L40" s="378">
        <f t="shared" si="10"/>
        <v>692374</v>
      </c>
      <c r="M40" s="378">
        <f t="shared" si="10"/>
        <v>132632</v>
      </c>
      <c r="N40" s="378">
        <f t="shared" si="10"/>
        <v>0</v>
      </c>
      <c r="O40" s="378">
        <f t="shared" si="10"/>
        <v>0</v>
      </c>
      <c r="Q40" s="426"/>
    </row>
    <row r="41" spans="1:17" x14ac:dyDescent="0.25">
      <c r="Q41" s="426"/>
    </row>
    <row r="42" spans="1:17" x14ac:dyDescent="0.25">
      <c r="E42" s="429"/>
      <c r="F42" s="429"/>
      <c r="G42" s="429"/>
      <c r="H42" s="429"/>
      <c r="I42" s="429"/>
      <c r="J42" s="429"/>
      <c r="K42" s="429"/>
      <c r="L42" s="429"/>
      <c r="M42" s="429"/>
      <c r="N42" s="429"/>
      <c r="O42" s="429"/>
      <c r="Q42" s="426"/>
    </row>
  </sheetData>
  <mergeCells count="1">
    <mergeCell ref="A3:O3"/>
  </mergeCells>
  <pageMargins left="0.19685039370078741" right="0.19685039370078741" top="0.35433070866141736" bottom="0.35433070866141736" header="0.31496062992125984" footer="0.31496062992125984"/>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9901-D63A-4254-A807-CA83C3439532}">
  <sheetPr>
    <pageSetUpPr fitToPage="1"/>
  </sheetPr>
  <dimension ref="A1:U11"/>
  <sheetViews>
    <sheetView workbookViewId="0">
      <selection activeCell="S1" sqref="S1"/>
    </sheetView>
  </sheetViews>
  <sheetFormatPr defaultRowHeight="13.2" x14ac:dyDescent="0.25"/>
  <cols>
    <col min="1" max="3" width="9.109375" style="1"/>
    <col min="4" max="4" width="22.88671875" style="1" customWidth="1"/>
    <col min="5" max="5" width="9.109375" style="1"/>
    <col min="6" max="6" width="11.33203125" style="1" customWidth="1"/>
    <col min="7" max="8" width="9.109375" style="1"/>
    <col min="9" max="9" width="10.6640625" style="1" customWidth="1"/>
    <col min="10" max="10" width="10" style="1" customWidth="1"/>
    <col min="11" max="11" width="10.6640625" style="1" customWidth="1"/>
    <col min="12" max="13" width="9.109375" style="1"/>
    <col min="14" max="14" width="10.44140625" style="1" customWidth="1"/>
    <col min="15" max="15" width="7.33203125" style="1" bestFit="1" customWidth="1"/>
    <col min="16" max="16" width="9.109375" style="1" customWidth="1"/>
    <col min="17" max="261" width="9.109375" style="1"/>
    <col min="262" max="262" width="11.33203125" style="1" customWidth="1"/>
    <col min="263" max="269" width="9.109375" style="1"/>
    <col min="270" max="270" width="6" style="1" bestFit="1" customWidth="1"/>
    <col min="271" max="271" width="7.33203125" style="1" bestFit="1" customWidth="1"/>
    <col min="272" max="517" width="9.109375" style="1"/>
    <col min="518" max="518" width="11.33203125" style="1" customWidth="1"/>
    <col min="519" max="525" width="9.109375" style="1"/>
    <col min="526" max="526" width="6" style="1" bestFit="1" customWidth="1"/>
    <col min="527" max="527" width="7.33203125" style="1" bestFit="1" customWidth="1"/>
    <col min="528" max="773" width="9.109375" style="1"/>
    <col min="774" max="774" width="11.33203125" style="1" customWidth="1"/>
    <col min="775" max="781" width="9.109375" style="1"/>
    <col min="782" max="782" width="6" style="1" bestFit="1" customWidth="1"/>
    <col min="783" max="783" width="7.33203125" style="1" bestFit="1" customWidth="1"/>
    <col min="784" max="1029" width="9.109375" style="1"/>
    <col min="1030" max="1030" width="11.33203125" style="1" customWidth="1"/>
    <col min="1031" max="1037" width="9.109375" style="1"/>
    <col min="1038" max="1038" width="6" style="1" bestFit="1" customWidth="1"/>
    <col min="1039" max="1039" width="7.33203125" style="1" bestFit="1" customWidth="1"/>
    <col min="1040" max="1285" width="9.109375" style="1"/>
    <col min="1286" max="1286" width="11.33203125" style="1" customWidth="1"/>
    <col min="1287" max="1293" width="9.109375" style="1"/>
    <col min="1294" max="1294" width="6" style="1" bestFit="1" customWidth="1"/>
    <col min="1295" max="1295" width="7.33203125" style="1" bestFit="1" customWidth="1"/>
    <col min="1296" max="1541" width="9.109375" style="1"/>
    <col min="1542" max="1542" width="11.33203125" style="1" customWidth="1"/>
    <col min="1543" max="1549" width="9.109375" style="1"/>
    <col min="1550" max="1550" width="6" style="1" bestFit="1" customWidth="1"/>
    <col min="1551" max="1551" width="7.33203125" style="1" bestFit="1" customWidth="1"/>
    <col min="1552" max="1797" width="9.109375" style="1"/>
    <col min="1798" max="1798" width="11.33203125" style="1" customWidth="1"/>
    <col min="1799" max="1805" width="9.109375" style="1"/>
    <col min="1806" max="1806" width="6" style="1" bestFit="1" customWidth="1"/>
    <col min="1807" max="1807" width="7.33203125" style="1" bestFit="1" customWidth="1"/>
    <col min="1808" max="2053" width="9.109375" style="1"/>
    <col min="2054" max="2054" width="11.33203125" style="1" customWidth="1"/>
    <col min="2055" max="2061" width="9.109375" style="1"/>
    <col min="2062" max="2062" width="6" style="1" bestFit="1" customWidth="1"/>
    <col min="2063" max="2063" width="7.33203125" style="1" bestFit="1" customWidth="1"/>
    <col min="2064" max="2309" width="9.109375" style="1"/>
    <col min="2310" max="2310" width="11.33203125" style="1" customWidth="1"/>
    <col min="2311" max="2317" width="9.109375" style="1"/>
    <col min="2318" max="2318" width="6" style="1" bestFit="1" customWidth="1"/>
    <col min="2319" max="2319" width="7.33203125" style="1" bestFit="1" customWidth="1"/>
    <col min="2320" max="2565" width="9.109375" style="1"/>
    <col min="2566" max="2566" width="11.33203125" style="1" customWidth="1"/>
    <col min="2567" max="2573" width="9.109375" style="1"/>
    <col min="2574" max="2574" width="6" style="1" bestFit="1" customWidth="1"/>
    <col min="2575" max="2575" width="7.33203125" style="1" bestFit="1" customWidth="1"/>
    <col min="2576" max="2821" width="9.109375" style="1"/>
    <col min="2822" max="2822" width="11.33203125" style="1" customWidth="1"/>
    <col min="2823" max="2829" width="9.109375" style="1"/>
    <col min="2830" max="2830" width="6" style="1" bestFit="1" customWidth="1"/>
    <col min="2831" max="2831" width="7.33203125" style="1" bestFit="1" customWidth="1"/>
    <col min="2832" max="3077" width="9.109375" style="1"/>
    <col min="3078" max="3078" width="11.33203125" style="1" customWidth="1"/>
    <col min="3079" max="3085" width="9.109375" style="1"/>
    <col min="3086" max="3086" width="6" style="1" bestFit="1" customWidth="1"/>
    <col min="3087" max="3087" width="7.33203125" style="1" bestFit="1" customWidth="1"/>
    <col min="3088" max="3333" width="9.109375" style="1"/>
    <col min="3334" max="3334" width="11.33203125" style="1" customWidth="1"/>
    <col min="3335" max="3341" width="9.109375" style="1"/>
    <col min="3342" max="3342" width="6" style="1" bestFit="1" customWidth="1"/>
    <col min="3343" max="3343" width="7.33203125" style="1" bestFit="1" customWidth="1"/>
    <col min="3344" max="3589" width="9.109375" style="1"/>
    <col min="3590" max="3590" width="11.33203125" style="1" customWidth="1"/>
    <col min="3591" max="3597" width="9.109375" style="1"/>
    <col min="3598" max="3598" width="6" style="1" bestFit="1" customWidth="1"/>
    <col min="3599" max="3599" width="7.33203125" style="1" bestFit="1" customWidth="1"/>
    <col min="3600" max="3845" width="9.109375" style="1"/>
    <col min="3846" max="3846" width="11.33203125" style="1" customWidth="1"/>
    <col min="3847" max="3853" width="9.109375" style="1"/>
    <col min="3854" max="3854" width="6" style="1" bestFit="1" customWidth="1"/>
    <col min="3855" max="3855" width="7.33203125" style="1" bestFit="1" customWidth="1"/>
    <col min="3856" max="4101" width="9.109375" style="1"/>
    <col min="4102" max="4102" width="11.33203125" style="1" customWidth="1"/>
    <col min="4103" max="4109" width="9.109375" style="1"/>
    <col min="4110" max="4110" width="6" style="1" bestFit="1" customWidth="1"/>
    <col min="4111" max="4111" width="7.33203125" style="1" bestFit="1" customWidth="1"/>
    <col min="4112" max="4357" width="9.109375" style="1"/>
    <col min="4358" max="4358" width="11.33203125" style="1" customWidth="1"/>
    <col min="4359" max="4365" width="9.109375" style="1"/>
    <col min="4366" max="4366" width="6" style="1" bestFit="1" customWidth="1"/>
    <col min="4367" max="4367" width="7.33203125" style="1" bestFit="1" customWidth="1"/>
    <col min="4368" max="4613" width="9.109375" style="1"/>
    <col min="4614" max="4614" width="11.33203125" style="1" customWidth="1"/>
    <col min="4615" max="4621" width="9.109375" style="1"/>
    <col min="4622" max="4622" width="6" style="1" bestFit="1" customWidth="1"/>
    <col min="4623" max="4623" width="7.33203125" style="1" bestFit="1" customWidth="1"/>
    <col min="4624" max="4869" width="9.109375" style="1"/>
    <col min="4870" max="4870" width="11.33203125" style="1" customWidth="1"/>
    <col min="4871" max="4877" width="9.109375" style="1"/>
    <col min="4878" max="4878" width="6" style="1" bestFit="1" customWidth="1"/>
    <col min="4879" max="4879" width="7.33203125" style="1" bestFit="1" customWidth="1"/>
    <col min="4880" max="5125" width="9.109375" style="1"/>
    <col min="5126" max="5126" width="11.33203125" style="1" customWidth="1"/>
    <col min="5127" max="5133" width="9.109375" style="1"/>
    <col min="5134" max="5134" width="6" style="1" bestFit="1" customWidth="1"/>
    <col min="5135" max="5135" width="7.33203125" style="1" bestFit="1" customWidth="1"/>
    <col min="5136" max="5381" width="9.109375" style="1"/>
    <col min="5382" max="5382" width="11.33203125" style="1" customWidth="1"/>
    <col min="5383" max="5389" width="9.109375" style="1"/>
    <col min="5390" max="5390" width="6" style="1" bestFit="1" customWidth="1"/>
    <col min="5391" max="5391" width="7.33203125" style="1" bestFit="1" customWidth="1"/>
    <col min="5392" max="5637" width="9.109375" style="1"/>
    <col min="5638" max="5638" width="11.33203125" style="1" customWidth="1"/>
    <col min="5639" max="5645" width="9.109375" style="1"/>
    <col min="5646" max="5646" width="6" style="1" bestFit="1" customWidth="1"/>
    <col min="5647" max="5647" width="7.33203125" style="1" bestFit="1" customWidth="1"/>
    <col min="5648" max="5893" width="9.109375" style="1"/>
    <col min="5894" max="5894" width="11.33203125" style="1" customWidth="1"/>
    <col min="5895" max="5901" width="9.109375" style="1"/>
    <col min="5902" max="5902" width="6" style="1" bestFit="1" customWidth="1"/>
    <col min="5903" max="5903" width="7.33203125" style="1" bestFit="1" customWidth="1"/>
    <col min="5904" max="6149" width="9.109375" style="1"/>
    <col min="6150" max="6150" width="11.33203125" style="1" customWidth="1"/>
    <col min="6151" max="6157" width="9.109375" style="1"/>
    <col min="6158" max="6158" width="6" style="1" bestFit="1" customWidth="1"/>
    <col min="6159" max="6159" width="7.33203125" style="1" bestFit="1" customWidth="1"/>
    <col min="6160" max="6405" width="9.109375" style="1"/>
    <col min="6406" max="6406" width="11.33203125" style="1" customWidth="1"/>
    <col min="6407" max="6413" width="9.109375" style="1"/>
    <col min="6414" max="6414" width="6" style="1" bestFit="1" customWidth="1"/>
    <col min="6415" max="6415" width="7.33203125" style="1" bestFit="1" customWidth="1"/>
    <col min="6416" max="6661" width="9.109375" style="1"/>
    <col min="6662" max="6662" width="11.33203125" style="1" customWidth="1"/>
    <col min="6663" max="6669" width="9.109375" style="1"/>
    <col min="6670" max="6670" width="6" style="1" bestFit="1" customWidth="1"/>
    <col min="6671" max="6671" width="7.33203125" style="1" bestFit="1" customWidth="1"/>
    <col min="6672" max="6917" width="9.109375" style="1"/>
    <col min="6918" max="6918" width="11.33203125" style="1" customWidth="1"/>
    <col min="6919" max="6925" width="9.109375" style="1"/>
    <col min="6926" max="6926" width="6" style="1" bestFit="1" customWidth="1"/>
    <col min="6927" max="6927" width="7.33203125" style="1" bestFit="1" customWidth="1"/>
    <col min="6928" max="7173" width="9.109375" style="1"/>
    <col min="7174" max="7174" width="11.33203125" style="1" customWidth="1"/>
    <col min="7175" max="7181" width="9.109375" style="1"/>
    <col min="7182" max="7182" width="6" style="1" bestFit="1" customWidth="1"/>
    <col min="7183" max="7183" width="7.33203125" style="1" bestFit="1" customWidth="1"/>
    <col min="7184" max="7429" width="9.109375" style="1"/>
    <col min="7430" max="7430" width="11.33203125" style="1" customWidth="1"/>
    <col min="7431" max="7437" width="9.109375" style="1"/>
    <col min="7438" max="7438" width="6" style="1" bestFit="1" customWidth="1"/>
    <col min="7439" max="7439" width="7.33203125" style="1" bestFit="1" customWidth="1"/>
    <col min="7440" max="7685" width="9.109375" style="1"/>
    <col min="7686" max="7686" width="11.33203125" style="1" customWidth="1"/>
    <col min="7687" max="7693" width="9.109375" style="1"/>
    <col min="7694" max="7694" width="6" style="1" bestFit="1" customWidth="1"/>
    <col min="7695" max="7695" width="7.33203125" style="1" bestFit="1" customWidth="1"/>
    <col min="7696" max="7941" width="9.109375" style="1"/>
    <col min="7942" max="7942" width="11.33203125" style="1" customWidth="1"/>
    <col min="7943" max="7949" width="9.109375" style="1"/>
    <col min="7950" max="7950" width="6" style="1" bestFit="1" customWidth="1"/>
    <col min="7951" max="7951" width="7.33203125" style="1" bestFit="1" customWidth="1"/>
    <col min="7952" max="8197" width="9.109375" style="1"/>
    <col min="8198" max="8198" width="11.33203125" style="1" customWidth="1"/>
    <col min="8199" max="8205" width="9.109375" style="1"/>
    <col min="8206" max="8206" width="6" style="1" bestFit="1" customWidth="1"/>
    <col min="8207" max="8207" width="7.33203125" style="1" bestFit="1" customWidth="1"/>
    <col min="8208" max="8453" width="9.109375" style="1"/>
    <col min="8454" max="8454" width="11.33203125" style="1" customWidth="1"/>
    <col min="8455" max="8461" width="9.109375" style="1"/>
    <col min="8462" max="8462" width="6" style="1" bestFit="1" customWidth="1"/>
    <col min="8463" max="8463" width="7.33203125" style="1" bestFit="1" customWidth="1"/>
    <col min="8464" max="8709" width="9.109375" style="1"/>
    <col min="8710" max="8710" width="11.33203125" style="1" customWidth="1"/>
    <col min="8711" max="8717" width="9.109375" style="1"/>
    <col min="8718" max="8718" width="6" style="1" bestFit="1" customWidth="1"/>
    <col min="8719" max="8719" width="7.33203125" style="1" bestFit="1" customWidth="1"/>
    <col min="8720" max="8965" width="9.109375" style="1"/>
    <col min="8966" max="8966" width="11.33203125" style="1" customWidth="1"/>
    <col min="8967" max="8973" width="9.109375" style="1"/>
    <col min="8974" max="8974" width="6" style="1" bestFit="1" customWidth="1"/>
    <col min="8975" max="8975" width="7.33203125" style="1" bestFit="1" customWidth="1"/>
    <col min="8976" max="9221" width="9.109375" style="1"/>
    <col min="9222" max="9222" width="11.33203125" style="1" customWidth="1"/>
    <col min="9223" max="9229" width="9.109375" style="1"/>
    <col min="9230" max="9230" width="6" style="1" bestFit="1" customWidth="1"/>
    <col min="9231" max="9231" width="7.33203125" style="1" bestFit="1" customWidth="1"/>
    <col min="9232" max="9477" width="9.109375" style="1"/>
    <col min="9478" max="9478" width="11.33203125" style="1" customWidth="1"/>
    <col min="9479" max="9485" width="9.109375" style="1"/>
    <col min="9486" max="9486" width="6" style="1" bestFit="1" customWidth="1"/>
    <col min="9487" max="9487" width="7.33203125" style="1" bestFit="1" customWidth="1"/>
    <col min="9488" max="9733" width="9.109375" style="1"/>
    <col min="9734" max="9734" width="11.33203125" style="1" customWidth="1"/>
    <col min="9735" max="9741" width="9.109375" style="1"/>
    <col min="9742" max="9742" width="6" style="1" bestFit="1" customWidth="1"/>
    <col min="9743" max="9743" width="7.33203125" style="1" bestFit="1" customWidth="1"/>
    <col min="9744" max="9989" width="9.109375" style="1"/>
    <col min="9990" max="9990" width="11.33203125" style="1" customWidth="1"/>
    <col min="9991" max="9997" width="9.109375" style="1"/>
    <col min="9998" max="9998" width="6" style="1" bestFit="1" customWidth="1"/>
    <col min="9999" max="9999" width="7.33203125" style="1" bestFit="1" customWidth="1"/>
    <col min="10000" max="10245" width="9.109375" style="1"/>
    <col min="10246" max="10246" width="11.33203125" style="1" customWidth="1"/>
    <col min="10247" max="10253" width="9.109375" style="1"/>
    <col min="10254" max="10254" width="6" style="1" bestFit="1" customWidth="1"/>
    <col min="10255" max="10255" width="7.33203125" style="1" bestFit="1" customWidth="1"/>
    <col min="10256" max="10501" width="9.109375" style="1"/>
    <col min="10502" max="10502" width="11.33203125" style="1" customWidth="1"/>
    <col min="10503" max="10509" width="9.109375" style="1"/>
    <col min="10510" max="10510" width="6" style="1" bestFit="1" customWidth="1"/>
    <col min="10511" max="10511" width="7.33203125" style="1" bestFit="1" customWidth="1"/>
    <col min="10512" max="10757" width="9.109375" style="1"/>
    <col min="10758" max="10758" width="11.33203125" style="1" customWidth="1"/>
    <col min="10759" max="10765" width="9.109375" style="1"/>
    <col min="10766" max="10766" width="6" style="1" bestFit="1" customWidth="1"/>
    <col min="10767" max="10767" width="7.33203125" style="1" bestFit="1" customWidth="1"/>
    <col min="10768" max="11013" width="9.109375" style="1"/>
    <col min="11014" max="11014" width="11.33203125" style="1" customWidth="1"/>
    <col min="11015" max="11021" width="9.109375" style="1"/>
    <col min="11022" max="11022" width="6" style="1" bestFit="1" customWidth="1"/>
    <col min="11023" max="11023" width="7.33203125" style="1" bestFit="1" customWidth="1"/>
    <col min="11024" max="11269" width="9.109375" style="1"/>
    <col min="11270" max="11270" width="11.33203125" style="1" customWidth="1"/>
    <col min="11271" max="11277" width="9.109375" style="1"/>
    <col min="11278" max="11278" width="6" style="1" bestFit="1" customWidth="1"/>
    <col min="11279" max="11279" width="7.33203125" style="1" bestFit="1" customWidth="1"/>
    <col min="11280" max="11525" width="9.109375" style="1"/>
    <col min="11526" max="11526" width="11.33203125" style="1" customWidth="1"/>
    <col min="11527" max="11533" width="9.109375" style="1"/>
    <col min="11534" max="11534" width="6" style="1" bestFit="1" customWidth="1"/>
    <col min="11535" max="11535" width="7.33203125" style="1" bestFit="1" customWidth="1"/>
    <col min="11536" max="11781" width="9.109375" style="1"/>
    <col min="11782" max="11782" width="11.33203125" style="1" customWidth="1"/>
    <col min="11783" max="11789" width="9.109375" style="1"/>
    <col min="11790" max="11790" width="6" style="1" bestFit="1" customWidth="1"/>
    <col min="11791" max="11791" width="7.33203125" style="1" bestFit="1" customWidth="1"/>
    <col min="11792" max="12037" width="9.109375" style="1"/>
    <col min="12038" max="12038" width="11.33203125" style="1" customWidth="1"/>
    <col min="12039" max="12045" width="9.109375" style="1"/>
    <col min="12046" max="12046" width="6" style="1" bestFit="1" customWidth="1"/>
    <col min="12047" max="12047" width="7.33203125" style="1" bestFit="1" customWidth="1"/>
    <col min="12048" max="12293" width="9.109375" style="1"/>
    <col min="12294" max="12294" width="11.33203125" style="1" customWidth="1"/>
    <col min="12295" max="12301" width="9.109375" style="1"/>
    <col min="12302" max="12302" width="6" style="1" bestFit="1" customWidth="1"/>
    <col min="12303" max="12303" width="7.33203125" style="1" bestFit="1" customWidth="1"/>
    <col min="12304" max="12549" width="9.109375" style="1"/>
    <col min="12550" max="12550" width="11.33203125" style="1" customWidth="1"/>
    <col min="12551" max="12557" width="9.109375" style="1"/>
    <col min="12558" max="12558" width="6" style="1" bestFit="1" customWidth="1"/>
    <col min="12559" max="12559" width="7.33203125" style="1" bestFit="1" customWidth="1"/>
    <col min="12560" max="12805" width="9.109375" style="1"/>
    <col min="12806" max="12806" width="11.33203125" style="1" customWidth="1"/>
    <col min="12807" max="12813" width="9.109375" style="1"/>
    <col min="12814" max="12814" width="6" style="1" bestFit="1" customWidth="1"/>
    <col min="12815" max="12815" width="7.33203125" style="1" bestFit="1" customWidth="1"/>
    <col min="12816" max="13061" width="9.109375" style="1"/>
    <col min="13062" max="13062" width="11.33203125" style="1" customWidth="1"/>
    <col min="13063" max="13069" width="9.109375" style="1"/>
    <col min="13070" max="13070" width="6" style="1" bestFit="1" customWidth="1"/>
    <col min="13071" max="13071" width="7.33203125" style="1" bestFit="1" customWidth="1"/>
    <col min="13072" max="13317" width="9.109375" style="1"/>
    <col min="13318" max="13318" width="11.33203125" style="1" customWidth="1"/>
    <col min="13319" max="13325" width="9.109375" style="1"/>
    <col min="13326" max="13326" width="6" style="1" bestFit="1" customWidth="1"/>
    <col min="13327" max="13327" width="7.33203125" style="1" bestFit="1" customWidth="1"/>
    <col min="13328" max="13573" width="9.109375" style="1"/>
    <col min="13574" max="13574" width="11.33203125" style="1" customWidth="1"/>
    <col min="13575" max="13581" width="9.109375" style="1"/>
    <col min="13582" max="13582" width="6" style="1" bestFit="1" customWidth="1"/>
    <col min="13583" max="13583" width="7.33203125" style="1" bestFit="1" customWidth="1"/>
    <col min="13584" max="13829" width="9.109375" style="1"/>
    <col min="13830" max="13830" width="11.33203125" style="1" customWidth="1"/>
    <col min="13831" max="13837" width="9.109375" style="1"/>
    <col min="13838" max="13838" width="6" style="1" bestFit="1" customWidth="1"/>
    <col min="13839" max="13839" width="7.33203125" style="1" bestFit="1" customWidth="1"/>
    <col min="13840" max="14085" width="9.109375" style="1"/>
    <col min="14086" max="14086" width="11.33203125" style="1" customWidth="1"/>
    <col min="14087" max="14093" width="9.109375" style="1"/>
    <col min="14094" max="14094" width="6" style="1" bestFit="1" customWidth="1"/>
    <col min="14095" max="14095" width="7.33203125" style="1" bestFit="1" customWidth="1"/>
    <col min="14096" max="14341" width="9.109375" style="1"/>
    <col min="14342" max="14342" width="11.33203125" style="1" customWidth="1"/>
    <col min="14343" max="14349" width="9.109375" style="1"/>
    <col min="14350" max="14350" width="6" style="1" bestFit="1" customWidth="1"/>
    <col min="14351" max="14351" width="7.33203125" style="1" bestFit="1" customWidth="1"/>
    <col min="14352" max="14597" width="9.109375" style="1"/>
    <col min="14598" max="14598" width="11.33203125" style="1" customWidth="1"/>
    <col min="14599" max="14605" width="9.109375" style="1"/>
    <col min="14606" max="14606" width="6" style="1" bestFit="1" customWidth="1"/>
    <col min="14607" max="14607" width="7.33203125" style="1" bestFit="1" customWidth="1"/>
    <col min="14608" max="14853" width="9.109375" style="1"/>
    <col min="14854" max="14854" width="11.33203125" style="1" customWidth="1"/>
    <col min="14855" max="14861" width="9.109375" style="1"/>
    <col min="14862" max="14862" width="6" style="1" bestFit="1" customWidth="1"/>
    <col min="14863" max="14863" width="7.33203125" style="1" bestFit="1" customWidth="1"/>
    <col min="14864" max="15109" width="9.109375" style="1"/>
    <col min="15110" max="15110" width="11.33203125" style="1" customWidth="1"/>
    <col min="15111" max="15117" width="9.109375" style="1"/>
    <col min="15118" max="15118" width="6" style="1" bestFit="1" customWidth="1"/>
    <col min="15119" max="15119" width="7.33203125" style="1" bestFit="1" customWidth="1"/>
    <col min="15120" max="15365" width="9.109375" style="1"/>
    <col min="15366" max="15366" width="11.33203125" style="1" customWidth="1"/>
    <col min="15367" max="15373" width="9.109375" style="1"/>
    <col min="15374" max="15374" width="6" style="1" bestFit="1" customWidth="1"/>
    <col min="15375" max="15375" width="7.33203125" style="1" bestFit="1" customWidth="1"/>
    <col min="15376" max="15621" width="9.109375" style="1"/>
    <col min="15622" max="15622" width="11.33203125" style="1" customWidth="1"/>
    <col min="15623" max="15629" width="9.109375" style="1"/>
    <col min="15630" max="15630" width="6" style="1" bestFit="1" customWidth="1"/>
    <col min="15631" max="15631" width="7.33203125" style="1" bestFit="1" customWidth="1"/>
    <col min="15632" max="15877" width="9.109375" style="1"/>
    <col min="15878" max="15878" width="11.33203125" style="1" customWidth="1"/>
    <col min="15879" max="15885" width="9.109375" style="1"/>
    <col min="15886" max="15886" width="6" style="1" bestFit="1" customWidth="1"/>
    <col min="15887" max="15887" width="7.33203125" style="1" bestFit="1" customWidth="1"/>
    <col min="15888" max="16133" width="9.109375" style="1"/>
    <col min="16134" max="16134" width="11.33203125" style="1" customWidth="1"/>
    <col min="16135" max="16141" width="9.109375" style="1"/>
    <col min="16142" max="16142" width="6" style="1" bestFit="1" customWidth="1"/>
    <col min="16143" max="16143" width="7.33203125" style="1" bestFit="1" customWidth="1"/>
    <col min="16144" max="16384" width="9.109375" style="1"/>
  </cols>
  <sheetData>
    <row r="1" spans="1:21" ht="13.8" x14ac:dyDescent="0.25">
      <c r="S1" s="2" t="s">
        <v>641</v>
      </c>
    </row>
    <row r="2" spans="1:21" ht="13.8" x14ac:dyDescent="0.25">
      <c r="A2" s="377"/>
      <c r="B2" s="377"/>
      <c r="C2" s="377"/>
      <c r="D2" s="377"/>
      <c r="E2" s="377"/>
      <c r="F2" s="377"/>
      <c r="G2" s="377"/>
      <c r="H2" s="377"/>
      <c r="I2" s="377"/>
      <c r="J2" s="377"/>
      <c r="K2" s="377"/>
      <c r="L2" s="377"/>
      <c r="M2" s="377"/>
      <c r="N2" s="377"/>
      <c r="O2" s="377"/>
      <c r="P2" s="377"/>
      <c r="Q2" s="377"/>
      <c r="R2" s="377"/>
      <c r="S2" s="2"/>
    </row>
    <row r="3" spans="1:21" x14ac:dyDescent="0.25">
      <c r="A3" s="632" t="s">
        <v>644</v>
      </c>
      <c r="B3" s="632"/>
      <c r="C3" s="632"/>
      <c r="D3" s="632"/>
      <c r="E3" s="632"/>
      <c r="F3" s="632"/>
      <c r="G3" s="632"/>
      <c r="H3" s="632"/>
      <c r="I3" s="632"/>
      <c r="J3" s="632"/>
      <c r="K3" s="632"/>
      <c r="L3" s="632"/>
      <c r="M3" s="632"/>
      <c r="N3" s="632"/>
      <c r="O3" s="632"/>
      <c r="P3" s="632"/>
      <c r="Q3" s="632"/>
      <c r="R3" s="632"/>
      <c r="S3" s="632"/>
    </row>
    <row r="4" spans="1:21" x14ac:dyDescent="0.25">
      <c r="A4" s="632"/>
      <c r="B4" s="632"/>
      <c r="C4" s="632"/>
      <c r="D4" s="632"/>
      <c r="E4" s="632"/>
      <c r="F4" s="632"/>
      <c r="G4" s="632"/>
      <c r="H4" s="632"/>
      <c r="I4" s="632"/>
      <c r="J4" s="632"/>
      <c r="K4" s="632"/>
      <c r="L4" s="632"/>
      <c r="M4" s="632"/>
      <c r="N4" s="632"/>
      <c r="O4" s="632"/>
      <c r="P4" s="632"/>
      <c r="Q4" s="632"/>
      <c r="R4" s="632"/>
      <c r="S4" s="632"/>
    </row>
    <row r="5" spans="1:21" ht="18.600000000000001" thickBot="1" x14ac:dyDescent="0.4">
      <c r="A5" s="376"/>
      <c r="B5" s="376"/>
      <c r="C5" s="376"/>
      <c r="D5" s="376"/>
      <c r="E5" s="376"/>
      <c r="F5" s="376"/>
      <c r="G5" s="376"/>
      <c r="H5" s="376"/>
      <c r="I5" s="376"/>
      <c r="J5" s="376"/>
      <c r="K5" s="376"/>
      <c r="L5" s="376"/>
      <c r="M5" s="376"/>
      <c r="N5" s="376"/>
      <c r="O5" s="376"/>
      <c r="P5" s="376"/>
      <c r="Q5" s="392"/>
      <c r="R5" s="376"/>
      <c r="S5" s="393" t="s">
        <v>21</v>
      </c>
    </row>
    <row r="6" spans="1:21" ht="79.8" thickTop="1" x14ac:dyDescent="0.25">
      <c r="A6" s="394"/>
      <c r="B6" s="395"/>
      <c r="C6" s="395"/>
      <c r="D6" s="396"/>
      <c r="E6" s="397" t="s">
        <v>616</v>
      </c>
      <c r="F6" s="398" t="s">
        <v>360</v>
      </c>
      <c r="G6" s="397" t="s">
        <v>23</v>
      </c>
      <c r="H6" s="397" t="s">
        <v>41</v>
      </c>
      <c r="I6" s="397" t="s">
        <v>42</v>
      </c>
      <c r="J6" s="397" t="s">
        <v>17</v>
      </c>
      <c r="K6" s="399" t="s">
        <v>219</v>
      </c>
      <c r="L6" s="400" t="s">
        <v>630</v>
      </c>
      <c r="M6" s="401" t="s">
        <v>631</v>
      </c>
      <c r="N6" s="397" t="s">
        <v>632</v>
      </c>
      <c r="O6" s="397" t="s">
        <v>633</v>
      </c>
      <c r="P6" s="397" t="s">
        <v>634</v>
      </c>
      <c r="Q6" s="402" t="s">
        <v>635</v>
      </c>
      <c r="R6" s="402" t="s">
        <v>219</v>
      </c>
      <c r="S6" s="403" t="s">
        <v>636</v>
      </c>
    </row>
    <row r="7" spans="1:21" x14ac:dyDescent="0.25">
      <c r="A7" s="404" t="s">
        <v>142</v>
      </c>
      <c r="B7" s="405"/>
      <c r="C7" s="405"/>
      <c r="D7" s="406"/>
      <c r="E7" s="378">
        <v>655671</v>
      </c>
      <c r="F7" s="378">
        <v>87243</v>
      </c>
      <c r="G7" s="378">
        <v>58317</v>
      </c>
      <c r="H7" s="378">
        <v>0</v>
      </c>
      <c r="I7" s="378">
        <v>10357</v>
      </c>
      <c r="J7" s="378">
        <v>4201</v>
      </c>
      <c r="K7" s="407">
        <f>SUM(E7:J7)</f>
        <v>815789</v>
      </c>
      <c r="L7" s="408">
        <v>15000</v>
      </c>
      <c r="M7" s="409">
        <v>0</v>
      </c>
      <c r="N7" s="378">
        <v>0</v>
      </c>
      <c r="O7" s="378">
        <v>0</v>
      </c>
      <c r="P7" s="378">
        <v>750305</v>
      </c>
      <c r="Q7" s="378">
        <v>50484</v>
      </c>
      <c r="R7" s="378">
        <f>SUM(L7:Q7)</f>
        <v>815789</v>
      </c>
      <c r="S7" s="410">
        <f>P7+Q7</f>
        <v>800789</v>
      </c>
      <c r="U7" s="391"/>
    </row>
    <row r="8" spans="1:21" x14ac:dyDescent="0.25">
      <c r="A8" s="411" t="s">
        <v>94</v>
      </c>
      <c r="B8" s="412"/>
      <c r="C8" s="412"/>
      <c r="D8" s="413"/>
      <c r="E8" s="378">
        <v>113620</v>
      </c>
      <c r="F8" s="378">
        <v>15129</v>
      </c>
      <c r="G8" s="378">
        <v>87213</v>
      </c>
      <c r="H8" s="378">
        <v>0</v>
      </c>
      <c r="I8" s="378">
        <v>7200</v>
      </c>
      <c r="J8" s="378">
        <v>11121</v>
      </c>
      <c r="K8" s="407">
        <f t="shared" ref="K8:K9" si="0">SUM(E8:J8)</f>
        <v>234283</v>
      </c>
      <c r="L8" s="408">
        <v>31000</v>
      </c>
      <c r="M8" s="409">
        <v>0</v>
      </c>
      <c r="N8" s="378">
        <v>0</v>
      </c>
      <c r="O8" s="378">
        <v>0</v>
      </c>
      <c r="P8" s="378">
        <v>77417</v>
      </c>
      <c r="Q8" s="378">
        <v>125866</v>
      </c>
      <c r="R8" s="378">
        <f t="shared" ref="R8:R9" si="1">SUM(L8:Q8)</f>
        <v>234283</v>
      </c>
      <c r="S8" s="410">
        <f t="shared" ref="S8:S9" si="2">P8+Q8</f>
        <v>203283</v>
      </c>
      <c r="U8" s="391"/>
    </row>
    <row r="9" spans="1:21" ht="13.8" thickBot="1" x14ac:dyDescent="0.3">
      <c r="A9" s="414" t="s">
        <v>39</v>
      </c>
      <c r="B9" s="415"/>
      <c r="C9" s="415"/>
      <c r="D9" s="416"/>
      <c r="E9" s="417">
        <v>667205</v>
      </c>
      <c r="F9" s="417">
        <v>92613</v>
      </c>
      <c r="G9" s="417">
        <v>66300</v>
      </c>
      <c r="H9" s="417">
        <v>0</v>
      </c>
      <c r="I9" s="417">
        <v>2300</v>
      </c>
      <c r="J9" s="417">
        <v>0</v>
      </c>
      <c r="K9" s="418">
        <f t="shared" si="0"/>
        <v>828418</v>
      </c>
      <c r="L9" s="419">
        <v>7000</v>
      </c>
      <c r="M9" s="420">
        <v>0</v>
      </c>
      <c r="N9" s="417">
        <v>0</v>
      </c>
      <c r="O9" s="417">
        <v>0</v>
      </c>
      <c r="P9" s="417">
        <v>543129</v>
      </c>
      <c r="Q9" s="378">
        <v>278289</v>
      </c>
      <c r="R9" s="417">
        <f t="shared" si="1"/>
        <v>828418</v>
      </c>
      <c r="S9" s="421">
        <f t="shared" si="2"/>
        <v>821418</v>
      </c>
      <c r="U9" s="391"/>
    </row>
    <row r="10" spans="1:21" ht="14.4" thickTop="1" thickBot="1" x14ac:dyDescent="0.3">
      <c r="A10" s="633" t="s">
        <v>20</v>
      </c>
      <c r="B10" s="634"/>
      <c r="C10" s="634"/>
      <c r="D10" s="635"/>
      <c r="E10" s="422">
        <v>1206015</v>
      </c>
      <c r="F10" s="422">
        <v>162706</v>
      </c>
      <c r="G10" s="422">
        <v>220375</v>
      </c>
      <c r="H10" s="422">
        <v>0</v>
      </c>
      <c r="I10" s="422">
        <v>18025</v>
      </c>
      <c r="J10" s="422">
        <v>9391</v>
      </c>
      <c r="K10" s="423">
        <v>1616512</v>
      </c>
      <c r="L10" s="424">
        <v>51000</v>
      </c>
      <c r="M10" s="422">
        <v>0</v>
      </c>
      <c r="N10" s="422">
        <v>0</v>
      </c>
      <c r="O10" s="422">
        <v>0</v>
      </c>
      <c r="P10" s="422">
        <v>1081950</v>
      </c>
      <c r="Q10" s="422">
        <v>483562</v>
      </c>
      <c r="R10" s="422">
        <v>1616512</v>
      </c>
      <c r="S10" s="423">
        <v>1565512</v>
      </c>
    </row>
    <row r="11" spans="1:21" ht="13.8" thickTop="1" x14ac:dyDescent="0.25"/>
  </sheetData>
  <mergeCells count="2">
    <mergeCell ref="A3:S4"/>
    <mergeCell ref="A10:D10"/>
  </mergeCells>
  <pageMargins left="0.7" right="0.7" top="0.75" bottom="0.75" header="0.3" footer="0.3"/>
  <pageSetup paperSize="9"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2EC8-28ED-40EA-A54A-E05AC2FCBDDD}">
  <dimension ref="A1:I17"/>
  <sheetViews>
    <sheetView workbookViewId="0">
      <selection sqref="A1:I1"/>
    </sheetView>
  </sheetViews>
  <sheetFormatPr defaultColWidth="9.109375" defaultRowHeight="14.4" x14ac:dyDescent="0.3"/>
  <cols>
    <col min="1" max="16384" width="9.109375" style="382"/>
  </cols>
  <sheetData>
    <row r="1" spans="1:9" ht="15.6" x14ac:dyDescent="0.3">
      <c r="A1" s="636" t="s">
        <v>642</v>
      </c>
      <c r="B1" s="636"/>
      <c r="C1" s="636"/>
      <c r="D1" s="636"/>
      <c r="E1" s="636"/>
      <c r="F1" s="636"/>
      <c r="G1" s="636"/>
      <c r="H1" s="636"/>
      <c r="I1" s="636"/>
    </row>
    <row r="2" spans="1:9" ht="15.6" x14ac:dyDescent="0.3">
      <c r="A2" s="381"/>
      <c r="B2" s="381"/>
      <c r="C2" s="381"/>
      <c r="D2" s="381"/>
      <c r="E2" s="381"/>
      <c r="F2" s="381"/>
      <c r="G2" s="383"/>
      <c r="H2" s="381"/>
      <c r="I2" s="1"/>
    </row>
    <row r="3" spans="1:9" ht="15.6" x14ac:dyDescent="0.3">
      <c r="A3" s="637" t="s">
        <v>643</v>
      </c>
      <c r="B3" s="637"/>
      <c r="C3" s="637"/>
      <c r="D3" s="637"/>
      <c r="E3" s="637"/>
      <c r="F3" s="637"/>
      <c r="G3" s="637"/>
      <c r="H3" s="637"/>
      <c r="I3" s="637"/>
    </row>
    <row r="4" spans="1:9" ht="15.6" x14ac:dyDescent="0.3">
      <c r="A4" s="637" t="s">
        <v>637</v>
      </c>
      <c r="B4" s="637"/>
      <c r="C4" s="637"/>
      <c r="D4" s="637"/>
      <c r="E4" s="637"/>
      <c r="F4" s="637"/>
      <c r="G4" s="637"/>
      <c r="H4" s="637"/>
      <c r="I4" s="637"/>
    </row>
    <row r="5" spans="1:9" ht="15.6" x14ac:dyDescent="0.3">
      <c r="A5" s="384"/>
      <c r="B5" s="384"/>
      <c r="C5" s="384"/>
      <c r="D5" s="384"/>
      <c r="E5" s="384"/>
      <c r="F5" s="384"/>
      <c r="G5" s="385"/>
      <c r="H5" s="386"/>
      <c r="I5" s="1"/>
    </row>
    <row r="6" spans="1:9" ht="15.6" x14ac:dyDescent="0.3">
      <c r="A6" s="386"/>
      <c r="B6" s="386"/>
      <c r="C6" s="386"/>
      <c r="D6" s="386"/>
      <c r="E6" s="386"/>
      <c r="F6" s="386"/>
      <c r="G6" s="383"/>
      <c r="H6" s="386"/>
      <c r="I6" s="1"/>
    </row>
    <row r="7" spans="1:9" ht="15.6" x14ac:dyDescent="0.3">
      <c r="A7" s="386"/>
      <c r="B7" s="386"/>
      <c r="C7" s="386"/>
      <c r="D7" s="386"/>
      <c r="E7" s="386"/>
      <c r="F7" s="386"/>
      <c r="G7" s="383" t="s">
        <v>21</v>
      </c>
      <c r="H7" s="386"/>
      <c r="I7" s="1"/>
    </row>
    <row r="8" spans="1:9" ht="15.6" x14ac:dyDescent="0.3">
      <c r="A8" s="386" t="s">
        <v>638</v>
      </c>
      <c r="B8" s="386"/>
      <c r="C8" s="386"/>
      <c r="D8" s="386"/>
      <c r="E8" s="386"/>
      <c r="F8" s="386"/>
      <c r="G8" s="387">
        <v>674</v>
      </c>
      <c r="H8" s="386"/>
      <c r="I8" s="1"/>
    </row>
    <row r="9" spans="1:9" ht="15.6" x14ac:dyDescent="0.3">
      <c r="A9" s="386" t="s">
        <v>639</v>
      </c>
      <c r="B9" s="386"/>
      <c r="C9" s="386"/>
      <c r="D9" s="386"/>
      <c r="E9" s="386"/>
      <c r="F9" s="386"/>
      <c r="G9" s="387">
        <v>200</v>
      </c>
      <c r="H9" s="386"/>
      <c r="I9" s="1"/>
    </row>
    <row r="10" spans="1:9" ht="15.6" x14ac:dyDescent="0.3">
      <c r="A10" s="386" t="s">
        <v>640</v>
      </c>
      <c r="B10" s="386"/>
      <c r="C10" s="386"/>
      <c r="D10" s="386"/>
      <c r="E10" s="386"/>
      <c r="F10" s="386"/>
      <c r="G10" s="387">
        <v>510</v>
      </c>
      <c r="H10" s="386"/>
      <c r="I10" s="1"/>
    </row>
    <row r="11" spans="1:9" ht="15.6" x14ac:dyDescent="0.3">
      <c r="A11" s="386"/>
      <c r="B11" s="386"/>
      <c r="C11" s="386"/>
      <c r="D11" s="386"/>
      <c r="E11" s="386"/>
      <c r="F11" s="386"/>
      <c r="G11" s="387"/>
      <c r="H11" s="386"/>
      <c r="I11" s="1"/>
    </row>
    <row r="12" spans="1:9" ht="15.6" x14ac:dyDescent="0.3">
      <c r="A12" s="388" t="s">
        <v>20</v>
      </c>
      <c r="B12" s="386"/>
      <c r="C12" s="386"/>
      <c r="D12" s="386"/>
      <c r="E12" s="386"/>
      <c r="F12" s="386"/>
      <c r="G12" s="389">
        <f>SUM(G8:G10)</f>
        <v>1384</v>
      </c>
      <c r="H12" s="386"/>
      <c r="I12" s="1"/>
    </row>
    <row r="13" spans="1:9" ht="15.6" x14ac:dyDescent="0.3">
      <c r="A13" s="386"/>
      <c r="B13" s="386"/>
      <c r="C13" s="386"/>
      <c r="D13" s="386"/>
      <c r="E13" s="386"/>
      <c r="F13" s="386"/>
      <c r="G13" s="387"/>
      <c r="H13" s="386"/>
      <c r="I13" s="1"/>
    </row>
    <row r="14" spans="1:9" ht="15.6" x14ac:dyDescent="0.3">
      <c r="A14" s="386"/>
      <c r="B14" s="386"/>
      <c r="C14" s="386"/>
      <c r="D14" s="386"/>
      <c r="E14" s="386"/>
      <c r="F14" s="386"/>
      <c r="G14" s="387"/>
      <c r="H14" s="386"/>
      <c r="I14" s="1"/>
    </row>
    <row r="15" spans="1:9" ht="15.6" x14ac:dyDescent="0.3">
      <c r="A15" s="386"/>
      <c r="B15" s="386"/>
      <c r="C15" s="386"/>
      <c r="D15" s="386"/>
      <c r="E15" s="386"/>
      <c r="F15" s="386"/>
      <c r="G15" s="387"/>
      <c r="H15" s="386"/>
      <c r="I15" s="1"/>
    </row>
    <row r="16" spans="1:9" ht="15.6" x14ac:dyDescent="0.3">
      <c r="A16" s="386"/>
      <c r="B16" s="386"/>
      <c r="C16" s="386"/>
      <c r="D16" s="386"/>
      <c r="E16" s="386"/>
      <c r="F16" s="386"/>
      <c r="G16" s="387"/>
      <c r="H16" s="386"/>
      <c r="I16" s="1"/>
    </row>
    <row r="17" spans="1:9" ht="15.6" x14ac:dyDescent="0.3">
      <c r="A17" s="390"/>
      <c r="B17" s="1"/>
      <c r="C17" s="1"/>
      <c r="D17" s="1"/>
      <c r="E17" s="1"/>
      <c r="F17" s="1"/>
      <c r="G17" s="391"/>
      <c r="H17" s="1"/>
      <c r="I17" s="1"/>
    </row>
  </sheetData>
  <mergeCells count="3">
    <mergeCell ref="A1:I1"/>
    <mergeCell ref="A3:I3"/>
    <mergeCell ref="A4:I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27C3-425C-474A-891A-65F5C846DA75}">
  <sheetPr>
    <pageSetUpPr fitToPage="1"/>
  </sheetPr>
  <dimension ref="A1:P245"/>
  <sheetViews>
    <sheetView view="pageBreakPreview" zoomScale="115" zoomScaleNormal="80" zoomScaleSheetLayoutView="115" workbookViewId="0">
      <pane ySplit="8" topLeftCell="A9" activePane="bottomLeft" state="frozen"/>
      <selection pane="bottomLeft" activeCell="P1" sqref="P1"/>
    </sheetView>
  </sheetViews>
  <sheetFormatPr defaultColWidth="9.109375" defaultRowHeight="13.2" x14ac:dyDescent="0.25"/>
  <cols>
    <col min="1" max="1" width="5.44140625" style="1" customWidth="1"/>
    <col min="2" max="2" width="37.109375" style="1" customWidth="1"/>
    <col min="3" max="3" width="33.109375" style="1" customWidth="1"/>
    <col min="4" max="6" width="11.109375" style="1" hidden="1" customWidth="1"/>
    <col min="7" max="8" width="12.109375" style="88" customWidth="1"/>
    <col min="9" max="12" width="12.109375" style="88" hidden="1" customWidth="1"/>
    <col min="13" max="13" width="13.33203125" style="88" customWidth="1"/>
    <col min="14" max="15" width="14.44140625" style="88" customWidth="1"/>
    <col min="16" max="16" width="15" style="88" customWidth="1"/>
    <col min="17" max="16384" width="9.109375" style="1"/>
  </cols>
  <sheetData>
    <row r="1" spans="1:16" ht="13.8" x14ac:dyDescent="0.25">
      <c r="K1" s="89" t="s">
        <v>205</v>
      </c>
      <c r="P1" s="2" t="s">
        <v>414</v>
      </c>
    </row>
    <row r="2" spans="1:16" ht="13.8" x14ac:dyDescent="0.25">
      <c r="B2" s="90"/>
      <c r="C2" s="90"/>
      <c r="D2" s="90"/>
      <c r="E2" s="90"/>
      <c r="F2" s="90"/>
      <c r="G2" s="91"/>
      <c r="H2" s="91"/>
      <c r="I2" s="91"/>
      <c r="J2" s="91"/>
      <c r="K2" s="92"/>
    </row>
    <row r="3" spans="1:16" x14ac:dyDescent="0.25">
      <c r="A3" s="93"/>
      <c r="B3" s="94"/>
      <c r="C3" s="94"/>
      <c r="D3" s="94"/>
      <c r="E3" s="94"/>
      <c r="F3" s="94"/>
      <c r="G3" s="95"/>
      <c r="H3" s="95"/>
      <c r="I3" s="95"/>
      <c r="J3" s="95"/>
      <c r="K3" s="92"/>
    </row>
    <row r="4" spans="1:16" ht="13.8" x14ac:dyDescent="0.3">
      <c r="A4" s="638" t="s">
        <v>206</v>
      </c>
      <c r="B4" s="638"/>
      <c r="C4" s="638"/>
      <c r="D4" s="638"/>
      <c r="E4" s="638"/>
      <c r="F4" s="638"/>
      <c r="G4" s="638"/>
      <c r="H4" s="638"/>
      <c r="I4" s="638"/>
      <c r="J4" s="638"/>
      <c r="K4" s="638"/>
      <c r="L4" s="95"/>
      <c r="O4" s="95"/>
    </row>
    <row r="5" spans="1:16" ht="13.8" x14ac:dyDescent="0.3">
      <c r="A5" s="93"/>
      <c r="B5" s="97"/>
      <c r="C5" s="93"/>
      <c r="D5" s="93"/>
      <c r="E5" s="97"/>
      <c r="F5" s="93"/>
      <c r="G5" s="98"/>
      <c r="H5" s="98"/>
      <c r="I5" s="98"/>
      <c r="J5" s="98"/>
      <c r="K5" s="98"/>
      <c r="L5" s="98"/>
      <c r="O5" s="98"/>
    </row>
    <row r="6" spans="1:16" ht="15.6" x14ac:dyDescent="0.3">
      <c r="A6" s="639" t="s">
        <v>207</v>
      </c>
      <c r="B6" s="639"/>
      <c r="C6" s="639"/>
      <c r="D6" s="639"/>
      <c r="E6" s="639"/>
      <c r="F6" s="639"/>
      <c r="G6" s="639"/>
      <c r="H6" s="639"/>
      <c r="I6" s="639"/>
      <c r="J6" s="639"/>
      <c r="K6" s="639"/>
      <c r="L6" s="98"/>
      <c r="O6" s="98"/>
    </row>
    <row r="7" spans="1:16" ht="12" customHeight="1" x14ac:dyDescent="0.25">
      <c r="A7" s="93"/>
      <c r="B7" s="99"/>
      <c r="C7" s="100"/>
      <c r="D7" s="99"/>
      <c r="E7" s="99"/>
      <c r="F7" s="99"/>
      <c r="G7" s="101"/>
      <c r="H7" s="101"/>
      <c r="I7" s="101"/>
      <c r="J7" s="101"/>
      <c r="K7" s="102" t="s">
        <v>208</v>
      </c>
    </row>
    <row r="8" spans="1:16" s="108" customFormat="1" ht="13.8" x14ac:dyDescent="0.25">
      <c r="A8" s="103" t="s">
        <v>209</v>
      </c>
      <c r="B8" s="104" t="s">
        <v>210</v>
      </c>
      <c r="C8" s="104" t="s">
        <v>211</v>
      </c>
      <c r="D8" s="104" t="s">
        <v>212</v>
      </c>
      <c r="E8" s="104" t="s">
        <v>213</v>
      </c>
      <c r="F8" s="104" t="s">
        <v>214</v>
      </c>
      <c r="G8" s="105" t="s">
        <v>215</v>
      </c>
      <c r="H8" s="105" t="s">
        <v>216</v>
      </c>
      <c r="I8" s="105" t="s">
        <v>217</v>
      </c>
      <c r="J8" s="105" t="s">
        <v>218</v>
      </c>
      <c r="K8" s="105" t="s">
        <v>219</v>
      </c>
      <c r="L8" s="106"/>
      <c r="M8" s="107" t="s">
        <v>220</v>
      </c>
      <c r="N8" s="107" t="s">
        <v>221</v>
      </c>
      <c r="O8" s="107" t="s">
        <v>222</v>
      </c>
      <c r="P8" s="106" t="s">
        <v>223</v>
      </c>
    </row>
    <row r="9" spans="1:16" ht="13.8" x14ac:dyDescent="0.25">
      <c r="A9" s="103"/>
      <c r="B9" s="104"/>
      <c r="C9" s="104"/>
      <c r="D9" s="104"/>
      <c r="E9" s="104"/>
      <c r="F9" s="104"/>
      <c r="G9" s="109"/>
      <c r="H9" s="109"/>
      <c r="I9" s="109"/>
      <c r="J9" s="109"/>
      <c r="K9" s="109"/>
    </row>
    <row r="10" spans="1:16" ht="39.6" x14ac:dyDescent="0.25">
      <c r="A10" s="110">
        <v>1</v>
      </c>
      <c r="B10" s="111" t="s">
        <v>224</v>
      </c>
      <c r="C10" s="112" t="s">
        <v>225</v>
      </c>
      <c r="E10" s="104"/>
      <c r="F10" s="104"/>
      <c r="G10" s="109"/>
      <c r="H10" s="109"/>
      <c r="I10" s="109"/>
      <c r="J10" s="109"/>
      <c r="K10" s="109"/>
    </row>
    <row r="11" spans="1:16" ht="13.8" x14ac:dyDescent="0.25">
      <c r="A11" s="103"/>
      <c r="B11" s="113" t="s">
        <v>27</v>
      </c>
      <c r="C11" s="104"/>
      <c r="D11" s="104"/>
      <c r="E11" s="104"/>
      <c r="F11" s="104"/>
      <c r="G11" s="109"/>
      <c r="H11" s="109"/>
      <c r="I11" s="109"/>
      <c r="J11" s="109"/>
      <c r="K11" s="109"/>
    </row>
    <row r="12" spans="1:16" ht="13.8" x14ac:dyDescent="0.25">
      <c r="A12" s="103"/>
      <c r="B12" s="114" t="s">
        <v>226</v>
      </c>
      <c r="C12" s="115"/>
      <c r="D12" s="116"/>
      <c r="E12" s="116"/>
      <c r="F12" s="116"/>
      <c r="G12" s="98">
        <v>79998497</v>
      </c>
      <c r="H12" s="98"/>
      <c r="I12" s="98"/>
      <c r="J12" s="98"/>
      <c r="K12" s="98">
        <v>79998497</v>
      </c>
      <c r="M12" s="88">
        <v>0</v>
      </c>
      <c r="N12" s="88">
        <v>0</v>
      </c>
      <c r="O12" s="88">
        <v>0</v>
      </c>
      <c r="P12" s="88">
        <f>SUM(G12,M12:O12)</f>
        <v>79998497</v>
      </c>
    </row>
    <row r="13" spans="1:16" ht="13.8" x14ac:dyDescent="0.25">
      <c r="A13" s="103"/>
      <c r="B13" s="114" t="s">
        <v>227</v>
      </c>
      <c r="C13" s="115" t="s">
        <v>228</v>
      </c>
      <c r="D13" s="116"/>
      <c r="E13" s="116"/>
      <c r="F13" s="116"/>
      <c r="G13" s="98"/>
      <c r="H13" s="98"/>
      <c r="I13" s="98">
        <v>8459710</v>
      </c>
      <c r="J13" s="98"/>
      <c r="K13" s="98">
        <f>SUM(I13:J13)</f>
        <v>8459710</v>
      </c>
      <c r="M13" s="88">
        <v>0</v>
      </c>
      <c r="N13" s="88">
        <v>17409065</v>
      </c>
      <c r="O13" s="88">
        <v>0</v>
      </c>
      <c r="P13" s="88">
        <f>SUM(M13:O13)</f>
        <v>17409065</v>
      </c>
    </row>
    <row r="14" spans="1:16" s="108" customFormat="1" ht="13.8" x14ac:dyDescent="0.3">
      <c r="A14" s="117"/>
      <c r="B14" s="118" t="s">
        <v>22</v>
      </c>
      <c r="C14" s="119"/>
      <c r="D14" s="120"/>
      <c r="E14" s="120"/>
      <c r="F14" s="120"/>
      <c r="G14" s="121">
        <f>SUM(G12)</f>
        <v>79998497</v>
      </c>
      <c r="H14" s="121">
        <f>SUM(H12)</f>
        <v>0</v>
      </c>
      <c r="I14" s="122">
        <f>SUM(I12:I13)</f>
        <v>8459710</v>
      </c>
      <c r="J14" s="121"/>
      <c r="K14" s="121">
        <f>SUM(K12:K13)</f>
        <v>88458207</v>
      </c>
      <c r="L14" s="106"/>
      <c r="M14" s="123">
        <f>SUM(M12:M13)</f>
        <v>0</v>
      </c>
      <c r="N14" s="123">
        <f t="shared" ref="N14:P14" si="0">SUM(N12:N13)</f>
        <v>17409065</v>
      </c>
      <c r="O14" s="123">
        <f t="shared" si="0"/>
        <v>0</v>
      </c>
      <c r="P14" s="123">
        <f t="shared" si="0"/>
        <v>97407562</v>
      </c>
    </row>
    <row r="15" spans="1:16" ht="13.8" x14ac:dyDescent="0.3">
      <c r="A15" s="93"/>
      <c r="B15" s="124"/>
      <c r="C15" s="104"/>
      <c r="D15" s="125"/>
      <c r="E15" s="125"/>
      <c r="F15" s="125"/>
      <c r="G15" s="95"/>
      <c r="H15" s="95"/>
      <c r="I15" s="95"/>
      <c r="J15" s="95"/>
      <c r="K15" s="95"/>
    </row>
    <row r="16" spans="1:16" ht="13.8" x14ac:dyDescent="0.25">
      <c r="A16" s="110">
        <v>2</v>
      </c>
      <c r="B16" s="111" t="s">
        <v>229</v>
      </c>
      <c r="C16" s="112" t="s">
        <v>230</v>
      </c>
      <c r="D16" s="104"/>
      <c r="E16" s="104"/>
      <c r="F16" s="104"/>
      <c r="G16" s="109"/>
      <c r="H16" s="109"/>
      <c r="I16" s="109"/>
      <c r="J16" s="109"/>
      <c r="K16" s="109"/>
    </row>
    <row r="17" spans="1:16" ht="13.8" x14ac:dyDescent="0.25">
      <c r="A17" s="103"/>
      <c r="B17" s="113" t="s">
        <v>27</v>
      </c>
      <c r="C17" s="104"/>
      <c r="D17" s="104"/>
      <c r="E17" s="104"/>
      <c r="F17" s="104"/>
      <c r="G17" s="109"/>
      <c r="H17" s="109"/>
      <c r="I17" s="109"/>
      <c r="J17" s="109"/>
      <c r="K17" s="109"/>
    </row>
    <row r="18" spans="1:16" ht="13.8" x14ac:dyDescent="0.25">
      <c r="A18" s="103"/>
      <c r="B18" s="114" t="s">
        <v>226</v>
      </c>
      <c r="C18" s="115"/>
      <c r="D18" s="116">
        <v>0</v>
      </c>
      <c r="E18" s="116"/>
      <c r="F18" s="116"/>
      <c r="H18" s="98"/>
      <c r="I18" s="98">
        <v>713781230</v>
      </c>
      <c r="J18" s="98"/>
      <c r="K18" s="98">
        <f>SUM(D18:I18)</f>
        <v>713781230</v>
      </c>
      <c r="N18" s="88">
        <v>520640860</v>
      </c>
      <c r="O18" s="88">
        <v>0</v>
      </c>
      <c r="P18" s="88">
        <f>SUM(M18:O18)</f>
        <v>520640860</v>
      </c>
    </row>
    <row r="19" spans="1:16" ht="13.8" x14ac:dyDescent="0.25">
      <c r="A19" s="103"/>
      <c r="B19" s="114" t="s">
        <v>231</v>
      </c>
      <c r="C19" s="115"/>
      <c r="D19" s="116"/>
      <c r="E19" s="116"/>
      <c r="F19" s="116"/>
      <c r="G19" s="98"/>
      <c r="H19" s="98"/>
      <c r="I19" s="98"/>
      <c r="J19" s="98"/>
      <c r="K19" s="98">
        <f>SUM(D19:H19)</f>
        <v>0</v>
      </c>
      <c r="L19" s="88" t="s">
        <v>231</v>
      </c>
      <c r="M19" s="88">
        <v>190059871</v>
      </c>
      <c r="P19" s="88">
        <f>SUM(M19:O19)</f>
        <v>190059871</v>
      </c>
    </row>
    <row r="20" spans="1:16" ht="13.8" x14ac:dyDescent="0.25">
      <c r="A20" s="103"/>
      <c r="B20" s="114" t="s">
        <v>227</v>
      </c>
      <c r="C20" s="115"/>
      <c r="D20" s="116"/>
      <c r="E20" s="116"/>
      <c r="F20" s="116"/>
      <c r="G20" s="98"/>
      <c r="H20" s="98"/>
      <c r="I20" s="98"/>
      <c r="J20" s="98"/>
      <c r="K20" s="98"/>
      <c r="N20" s="88">
        <v>140000</v>
      </c>
      <c r="P20" s="88">
        <f>SUM(M20:O20)</f>
        <v>140000</v>
      </c>
    </row>
    <row r="21" spans="1:16" s="108" customFormat="1" ht="14.25" customHeight="1" x14ac:dyDescent="0.3">
      <c r="A21" s="117"/>
      <c r="B21" s="118" t="s">
        <v>22</v>
      </c>
      <c r="C21" s="119"/>
      <c r="D21" s="120">
        <f>SUM(D18:D18)</f>
        <v>0</v>
      </c>
      <c r="E21" s="120">
        <f>SUM(E18:E18)</f>
        <v>0</v>
      </c>
      <c r="F21" s="120">
        <f>SUM(F18:F18)</f>
        <v>0</v>
      </c>
      <c r="G21" s="122"/>
      <c r="H21" s="126">
        <f>SUM(H18:H19)</f>
        <v>0</v>
      </c>
      <c r="I21" s="126">
        <f>SUM(I18:I19)</f>
        <v>713781230</v>
      </c>
      <c r="J21" s="126"/>
      <c r="K21" s="126">
        <f>SUM(K18:K19)</f>
        <v>713781230</v>
      </c>
      <c r="L21" s="106"/>
      <c r="M21" s="123">
        <f>SUM(M18:M20)</f>
        <v>190059871</v>
      </c>
      <c r="N21" s="123">
        <f>SUM(N18:N20)</f>
        <v>520780860</v>
      </c>
      <c r="O21" s="123">
        <f>SUM(O18:O20)</f>
        <v>0</v>
      </c>
      <c r="P21" s="123">
        <f>SUM(P18:P20)</f>
        <v>710840731</v>
      </c>
    </row>
    <row r="22" spans="1:16" ht="14.25" customHeight="1" x14ac:dyDescent="0.3">
      <c r="A22" s="93"/>
      <c r="B22" s="124"/>
      <c r="C22" s="104"/>
      <c r="D22" s="125"/>
      <c r="E22" s="125"/>
      <c r="F22" s="125"/>
      <c r="G22" s="291"/>
      <c r="H22" s="292"/>
      <c r="I22" s="292"/>
      <c r="J22" s="292"/>
      <c r="K22" s="292"/>
      <c r="L22" s="293"/>
      <c r="M22" s="293"/>
      <c r="N22" s="293"/>
      <c r="O22" s="293"/>
      <c r="P22" s="293"/>
    </row>
    <row r="23" spans="1:16" ht="14.25" customHeight="1" x14ac:dyDescent="0.3">
      <c r="A23" s="93">
        <v>3</v>
      </c>
      <c r="B23" s="127" t="s">
        <v>232</v>
      </c>
      <c r="C23" s="128" t="s">
        <v>233</v>
      </c>
      <c r="D23" s="125"/>
      <c r="E23" s="125"/>
      <c r="F23" s="125"/>
      <c r="G23" s="291"/>
      <c r="H23" s="292"/>
      <c r="I23" s="292"/>
      <c r="J23" s="292"/>
      <c r="K23" s="292"/>
      <c r="L23" s="293"/>
      <c r="M23" s="293"/>
      <c r="N23" s="293"/>
      <c r="O23" s="293"/>
      <c r="P23" s="293"/>
    </row>
    <row r="24" spans="1:16" ht="14.25" customHeight="1" x14ac:dyDescent="0.3">
      <c r="A24" s="93"/>
      <c r="B24" s="113" t="s">
        <v>27</v>
      </c>
      <c r="C24" s="104"/>
      <c r="D24" s="125"/>
      <c r="E24" s="125"/>
      <c r="F24" s="125"/>
      <c r="G24" s="291"/>
      <c r="H24" s="292"/>
      <c r="I24" s="292"/>
      <c r="J24" s="292"/>
      <c r="K24" s="292"/>
      <c r="L24" s="293"/>
      <c r="M24" s="293"/>
      <c r="N24" s="293"/>
      <c r="O24" s="293"/>
      <c r="P24" s="293"/>
    </row>
    <row r="25" spans="1:16" ht="14.25" customHeight="1" x14ac:dyDescent="0.25">
      <c r="A25" s="93"/>
      <c r="B25" s="114" t="s">
        <v>226</v>
      </c>
      <c r="C25" s="93"/>
      <c r="D25" s="116"/>
      <c r="E25" s="116"/>
      <c r="F25" s="116"/>
      <c r="G25" s="291"/>
      <c r="H25" s="291"/>
      <c r="I25" s="291">
        <v>366094742</v>
      </c>
      <c r="J25" s="291"/>
      <c r="K25" s="291">
        <f>SUM(D25:J25)</f>
        <v>366094742</v>
      </c>
      <c r="L25" s="293">
        <v>366094742</v>
      </c>
      <c r="M25" s="293"/>
      <c r="N25" s="293">
        <v>222284742</v>
      </c>
      <c r="O25" s="293">
        <v>140000000</v>
      </c>
      <c r="P25" s="293">
        <f>SUM(M25:O25)</f>
        <v>362284742</v>
      </c>
    </row>
    <row r="26" spans="1:16" ht="14.25" customHeight="1" x14ac:dyDescent="0.25">
      <c r="A26" s="93"/>
      <c r="B26" s="114" t="s">
        <v>231</v>
      </c>
      <c r="C26" s="93"/>
      <c r="D26" s="116"/>
      <c r="E26" s="116"/>
      <c r="F26" s="116"/>
      <c r="G26" s="291"/>
      <c r="H26" s="291"/>
      <c r="I26" s="291"/>
      <c r="J26" s="291"/>
      <c r="K26" s="291"/>
      <c r="L26" s="293"/>
      <c r="M26" s="293">
        <v>3810000</v>
      </c>
      <c r="N26" s="293"/>
      <c r="O26" s="293"/>
      <c r="P26" s="293">
        <f>SUM(M26:O26)</f>
        <v>3810000</v>
      </c>
    </row>
    <row r="27" spans="1:16" s="108" customFormat="1" ht="13.8" x14ac:dyDescent="0.3">
      <c r="A27" s="129"/>
      <c r="B27" s="130" t="s">
        <v>22</v>
      </c>
      <c r="C27" s="131"/>
      <c r="D27" s="132"/>
      <c r="E27" s="132"/>
      <c r="F27" s="132"/>
      <c r="G27" s="294"/>
      <c r="H27" s="295"/>
      <c r="I27" s="295">
        <f>SUM(I25)</f>
        <v>366094742</v>
      </c>
      <c r="J27" s="295"/>
      <c r="K27" s="295">
        <f>SUM(K25)</f>
        <v>366094742</v>
      </c>
      <c r="L27" s="296"/>
      <c r="M27" s="297">
        <f>SUM(M25:M26)</f>
        <v>3810000</v>
      </c>
      <c r="N27" s="297">
        <f t="shared" ref="N27:P27" si="1">SUM(N25:N26)</f>
        <v>222284742</v>
      </c>
      <c r="O27" s="297">
        <f t="shared" si="1"/>
        <v>140000000</v>
      </c>
      <c r="P27" s="297">
        <f t="shared" si="1"/>
        <v>366094742</v>
      </c>
    </row>
    <row r="28" spans="1:16" ht="13.8" x14ac:dyDescent="0.3">
      <c r="A28" s="93"/>
      <c r="B28" s="124"/>
      <c r="C28" s="128"/>
      <c r="D28" s="125"/>
      <c r="E28" s="125"/>
      <c r="F28" s="125"/>
      <c r="G28" s="291"/>
      <c r="H28" s="292"/>
      <c r="I28" s="292"/>
      <c r="J28" s="292"/>
      <c r="K28" s="292"/>
      <c r="L28" s="293"/>
      <c r="M28" s="293"/>
      <c r="N28" s="293"/>
      <c r="O28" s="293"/>
      <c r="P28" s="293"/>
    </row>
    <row r="29" spans="1:16" ht="26.4" x14ac:dyDescent="0.3">
      <c r="A29" s="93">
        <v>4</v>
      </c>
      <c r="B29" s="133" t="s">
        <v>234</v>
      </c>
      <c r="C29" s="112" t="s">
        <v>235</v>
      </c>
      <c r="D29" s="125"/>
      <c r="E29" s="125"/>
      <c r="F29" s="125"/>
      <c r="G29" s="291"/>
      <c r="H29" s="292"/>
      <c r="I29" s="292"/>
      <c r="J29" s="292"/>
      <c r="K29" s="292"/>
      <c r="L29" s="293"/>
      <c r="M29" s="293"/>
      <c r="N29" s="293"/>
      <c r="O29" s="293"/>
      <c r="P29" s="293"/>
    </row>
    <row r="30" spans="1:16" ht="13.8" x14ac:dyDescent="0.3">
      <c r="A30" s="93"/>
      <c r="B30" s="113" t="s">
        <v>236</v>
      </c>
      <c r="C30" s="128"/>
      <c r="D30" s="125"/>
      <c r="E30" s="125"/>
      <c r="F30" s="125"/>
      <c r="G30" s="291"/>
      <c r="H30" s="292"/>
      <c r="I30" s="292"/>
      <c r="J30" s="292"/>
      <c r="K30" s="292"/>
      <c r="L30" s="293"/>
      <c r="M30" s="293"/>
      <c r="N30" s="293">
        <v>119770765</v>
      </c>
      <c r="O30" s="293">
        <v>50000000</v>
      </c>
      <c r="P30" s="293">
        <f>SUM(M30:O30)</f>
        <v>169770765</v>
      </c>
    </row>
    <row r="31" spans="1:16" ht="13.8" x14ac:dyDescent="0.3">
      <c r="A31" s="93"/>
      <c r="B31" s="114" t="s">
        <v>231</v>
      </c>
      <c r="C31" s="128"/>
      <c r="D31" s="125"/>
      <c r="E31" s="125"/>
      <c r="F31" s="125"/>
      <c r="G31" s="291"/>
      <c r="H31" s="292"/>
      <c r="I31" s="291"/>
      <c r="J31" s="292"/>
      <c r="K31" s="292"/>
      <c r="L31" s="293"/>
      <c r="M31" s="293">
        <v>6699250</v>
      </c>
      <c r="N31" s="293"/>
      <c r="O31" s="293"/>
      <c r="P31" s="293">
        <f>SUM(M31:O31)</f>
        <v>6699250</v>
      </c>
    </row>
    <row r="32" spans="1:16" s="108" customFormat="1" ht="13.8" x14ac:dyDescent="0.3">
      <c r="A32" s="129"/>
      <c r="B32" s="130" t="s">
        <v>22</v>
      </c>
      <c r="C32" s="131"/>
      <c r="D32" s="132"/>
      <c r="E32" s="132"/>
      <c r="F32" s="132"/>
      <c r="G32" s="294"/>
      <c r="H32" s="295"/>
      <c r="I32" s="295"/>
      <c r="J32" s="295"/>
      <c r="K32" s="295"/>
      <c r="L32" s="296"/>
      <c r="M32" s="297">
        <f>SUM(M30:M31)</f>
        <v>6699250</v>
      </c>
      <c r="N32" s="297">
        <f t="shared" ref="N32:P32" si="2">SUM(N30:N31)</f>
        <v>119770765</v>
      </c>
      <c r="O32" s="297">
        <f t="shared" si="2"/>
        <v>50000000</v>
      </c>
      <c r="P32" s="297">
        <f t="shared" si="2"/>
        <v>176470015</v>
      </c>
    </row>
    <row r="33" spans="1:16" ht="13.8" x14ac:dyDescent="0.3">
      <c r="A33" s="93"/>
      <c r="B33" s="124"/>
      <c r="C33" s="128"/>
      <c r="D33" s="125"/>
      <c r="E33" s="125"/>
      <c r="F33" s="125"/>
      <c r="G33" s="291"/>
      <c r="H33" s="292"/>
      <c r="I33" s="292"/>
      <c r="J33" s="292"/>
      <c r="K33" s="292"/>
      <c r="L33" s="293"/>
      <c r="M33" s="293"/>
      <c r="N33" s="293"/>
      <c r="O33" s="293"/>
      <c r="P33" s="293"/>
    </row>
    <row r="34" spans="1:16" ht="26.4" x14ac:dyDescent="0.3">
      <c r="A34" s="93">
        <v>5</v>
      </c>
      <c r="B34" s="133" t="s">
        <v>237</v>
      </c>
      <c r="C34" s="112" t="s">
        <v>238</v>
      </c>
      <c r="D34" s="125"/>
      <c r="E34" s="125"/>
      <c r="F34" s="125"/>
      <c r="G34" s="291"/>
      <c r="H34" s="292"/>
      <c r="I34" s="292"/>
      <c r="J34" s="292"/>
      <c r="K34" s="292"/>
      <c r="L34" s="293"/>
      <c r="M34" s="293"/>
      <c r="N34" s="293"/>
      <c r="O34" s="293"/>
      <c r="P34" s="293"/>
    </row>
    <row r="35" spans="1:16" ht="13.8" x14ac:dyDescent="0.3">
      <c r="A35" s="93"/>
      <c r="B35" s="113" t="s">
        <v>239</v>
      </c>
      <c r="C35" s="128"/>
      <c r="D35" s="125"/>
      <c r="E35" s="125"/>
      <c r="F35" s="125"/>
      <c r="G35" s="291"/>
      <c r="H35" s="292"/>
      <c r="I35" s="292"/>
      <c r="J35" s="292"/>
      <c r="K35" s="292"/>
      <c r="L35" s="293"/>
      <c r="M35" s="293"/>
      <c r="N35" s="293">
        <v>410989535</v>
      </c>
      <c r="O35" s="293"/>
      <c r="P35" s="293">
        <f>SUM(M35:O35)</f>
        <v>410989535</v>
      </c>
    </row>
    <row r="36" spans="1:16" ht="13.8" x14ac:dyDescent="0.3">
      <c r="A36" s="93"/>
      <c r="B36" s="114" t="s">
        <v>231</v>
      </c>
      <c r="C36" s="128"/>
      <c r="D36" s="125"/>
      <c r="E36" s="125"/>
      <c r="F36" s="125"/>
      <c r="G36" s="291"/>
      <c r="H36" s="292"/>
      <c r="I36" s="291"/>
      <c r="J36" s="292"/>
      <c r="K36" s="292"/>
      <c r="L36" s="293"/>
      <c r="M36" s="293">
        <v>0</v>
      </c>
      <c r="N36" s="293">
        <v>0</v>
      </c>
      <c r="O36" s="293"/>
      <c r="P36" s="293">
        <f>SUM(M36:O36)</f>
        <v>0</v>
      </c>
    </row>
    <row r="37" spans="1:16" s="108" customFormat="1" ht="13.8" x14ac:dyDescent="0.3">
      <c r="A37" s="129"/>
      <c r="B37" s="130" t="s">
        <v>22</v>
      </c>
      <c r="C37" s="131"/>
      <c r="D37" s="132"/>
      <c r="E37" s="132"/>
      <c r="F37" s="132"/>
      <c r="G37" s="122"/>
      <c r="H37" s="126"/>
      <c r="I37" s="126"/>
      <c r="J37" s="126"/>
      <c r="K37" s="126"/>
      <c r="L37" s="106"/>
      <c r="M37" s="123">
        <f>SUM(M35:M36)</f>
        <v>0</v>
      </c>
      <c r="N37" s="123">
        <f t="shared" ref="N37:P37" si="3">SUM(N35:N36)</f>
        <v>410989535</v>
      </c>
      <c r="O37" s="123">
        <f t="shared" si="3"/>
        <v>0</v>
      </c>
      <c r="P37" s="123">
        <f t="shared" si="3"/>
        <v>410989535</v>
      </c>
    </row>
    <row r="38" spans="1:16" ht="13.8" x14ac:dyDescent="0.3">
      <c r="A38" s="93"/>
      <c r="B38" s="124"/>
      <c r="C38" s="128"/>
      <c r="D38" s="125"/>
      <c r="E38" s="125"/>
      <c r="F38" s="125"/>
      <c r="G38" s="98"/>
      <c r="H38" s="95"/>
      <c r="I38" s="95"/>
      <c r="J38" s="95"/>
      <c r="K38" s="95"/>
    </row>
    <row r="39" spans="1:16" ht="26.4" x14ac:dyDescent="0.3">
      <c r="A39" s="93">
        <v>6</v>
      </c>
      <c r="B39" s="133" t="s">
        <v>240</v>
      </c>
      <c r="C39" s="112" t="s">
        <v>241</v>
      </c>
      <c r="D39" s="125"/>
      <c r="E39" s="125"/>
      <c r="F39" s="125"/>
      <c r="G39" s="98"/>
      <c r="H39" s="95"/>
      <c r="I39" s="95"/>
      <c r="J39" s="95"/>
      <c r="K39" s="95"/>
    </row>
    <row r="40" spans="1:16" ht="13.8" x14ac:dyDescent="0.3">
      <c r="A40" s="93"/>
      <c r="B40" s="113" t="s">
        <v>239</v>
      </c>
      <c r="C40" s="128"/>
      <c r="D40" s="125"/>
      <c r="E40" s="125"/>
      <c r="F40" s="125"/>
      <c r="G40" s="98"/>
      <c r="H40" s="95"/>
      <c r="I40" s="95"/>
      <c r="J40" s="95"/>
      <c r="K40" s="95"/>
      <c r="M40" s="88">
        <v>0</v>
      </c>
      <c r="N40" s="88">
        <v>0</v>
      </c>
      <c r="O40" s="88">
        <v>327102804</v>
      </c>
      <c r="P40" s="88">
        <f>SUM(M40:O40)</f>
        <v>327102804</v>
      </c>
    </row>
    <row r="41" spans="1:16" ht="13.8" x14ac:dyDescent="0.3">
      <c r="A41" s="93"/>
      <c r="B41" s="114" t="s">
        <v>242</v>
      </c>
      <c r="C41" s="128"/>
      <c r="D41" s="125"/>
      <c r="E41" s="125"/>
      <c r="F41" s="125"/>
      <c r="G41" s="98"/>
      <c r="H41" s="95"/>
      <c r="I41" s="98"/>
      <c r="J41" s="95"/>
      <c r="K41" s="95"/>
      <c r="O41" s="88">
        <v>350000000</v>
      </c>
      <c r="P41" s="88">
        <f>SUM(M41:O41)</f>
        <v>350000000</v>
      </c>
    </row>
    <row r="42" spans="1:16" s="108" customFormat="1" ht="13.8" x14ac:dyDescent="0.3">
      <c r="A42" s="129"/>
      <c r="B42" s="130" t="s">
        <v>22</v>
      </c>
      <c r="C42" s="131"/>
      <c r="D42" s="132"/>
      <c r="E42" s="132"/>
      <c r="F42" s="132"/>
      <c r="G42" s="122"/>
      <c r="H42" s="126"/>
      <c r="I42" s="126"/>
      <c r="J42" s="126"/>
      <c r="K42" s="126"/>
      <c r="L42" s="106"/>
      <c r="M42" s="123">
        <f>SUM(M40:M41)</f>
        <v>0</v>
      </c>
      <c r="N42" s="123">
        <f t="shared" ref="N42:P42" si="4">SUM(N40:N41)</f>
        <v>0</v>
      </c>
      <c r="O42" s="123">
        <f t="shared" si="4"/>
        <v>677102804</v>
      </c>
      <c r="P42" s="123">
        <f t="shared" si="4"/>
        <v>677102804</v>
      </c>
    </row>
    <row r="43" spans="1:16" ht="13.8" x14ac:dyDescent="0.3">
      <c r="A43" s="93"/>
      <c r="B43" s="124"/>
      <c r="C43" s="128"/>
      <c r="D43" s="125"/>
      <c r="E43" s="125"/>
      <c r="F43" s="125"/>
      <c r="G43" s="98"/>
      <c r="H43" s="95"/>
      <c r="I43" s="95"/>
      <c r="J43" s="95"/>
      <c r="K43" s="95"/>
    </row>
    <row r="44" spans="1:16" ht="13.8" x14ac:dyDescent="0.3">
      <c r="A44" s="93">
        <v>7</v>
      </c>
      <c r="B44" s="133" t="s">
        <v>243</v>
      </c>
      <c r="C44" s="112" t="s">
        <v>244</v>
      </c>
      <c r="D44" s="125"/>
      <c r="E44" s="125"/>
      <c r="F44" s="125"/>
      <c r="G44" s="98"/>
      <c r="H44" s="95"/>
      <c r="I44" s="95"/>
      <c r="J44" s="95"/>
      <c r="K44" s="95"/>
    </row>
    <row r="45" spans="1:16" ht="13.8" x14ac:dyDescent="0.3">
      <c r="A45" s="93"/>
      <c r="B45" s="113" t="s">
        <v>239</v>
      </c>
      <c r="C45" s="128"/>
      <c r="D45" s="125"/>
      <c r="E45" s="125"/>
      <c r="F45" s="125"/>
      <c r="G45" s="98"/>
      <c r="H45" s="95"/>
      <c r="I45" s="95"/>
      <c r="J45" s="95"/>
      <c r="K45" s="95"/>
      <c r="M45" s="88">
        <v>0</v>
      </c>
      <c r="N45" s="88">
        <v>0</v>
      </c>
      <c r="O45" s="88">
        <v>400240746</v>
      </c>
      <c r="P45" s="88">
        <f>SUM(M45:O45)</f>
        <v>400240746</v>
      </c>
    </row>
    <row r="46" spans="1:16" ht="13.8" x14ac:dyDescent="0.3">
      <c r="A46" s="93"/>
      <c r="B46" s="114" t="s">
        <v>231</v>
      </c>
      <c r="C46" s="128"/>
      <c r="D46" s="125"/>
      <c r="E46" s="125"/>
      <c r="F46" s="125"/>
      <c r="G46" s="98"/>
      <c r="H46" s="95"/>
      <c r="I46" s="98"/>
      <c r="J46" s="95"/>
      <c r="K46" s="95"/>
      <c r="M46" s="88">
        <v>0</v>
      </c>
      <c r="N46" s="88">
        <v>0</v>
      </c>
      <c r="O46" s="88">
        <v>0</v>
      </c>
      <c r="P46" s="88">
        <f>SUM(M46:O46)</f>
        <v>0</v>
      </c>
    </row>
    <row r="47" spans="1:16" s="108" customFormat="1" ht="13.8" x14ac:dyDescent="0.3">
      <c r="A47" s="129"/>
      <c r="B47" s="130" t="s">
        <v>22</v>
      </c>
      <c r="C47" s="131"/>
      <c r="D47" s="132"/>
      <c r="E47" s="132"/>
      <c r="F47" s="132"/>
      <c r="G47" s="122"/>
      <c r="H47" s="126"/>
      <c r="I47" s="126"/>
      <c r="J47" s="126"/>
      <c r="K47" s="126"/>
      <c r="L47" s="106"/>
      <c r="M47" s="123">
        <v>0</v>
      </c>
      <c r="N47" s="123">
        <v>0</v>
      </c>
      <c r="O47" s="123">
        <f>SUM(O45:O46)</f>
        <v>400240746</v>
      </c>
      <c r="P47" s="123">
        <f>SUM(P45:P46)</f>
        <v>400240746</v>
      </c>
    </row>
    <row r="48" spans="1:16" ht="13.8" x14ac:dyDescent="0.3">
      <c r="A48" s="93"/>
      <c r="B48" s="124"/>
      <c r="C48" s="128"/>
      <c r="D48" s="125"/>
      <c r="E48" s="125"/>
      <c r="F48" s="125"/>
      <c r="G48" s="98"/>
      <c r="H48" s="95"/>
      <c r="I48" s="95"/>
      <c r="J48" s="95"/>
      <c r="K48" s="95"/>
    </row>
    <row r="49" spans="1:16" ht="13.8" x14ac:dyDescent="0.3">
      <c r="A49" s="93">
        <v>8</v>
      </c>
      <c r="B49" s="133" t="s">
        <v>245</v>
      </c>
      <c r="C49" s="112" t="s">
        <v>246</v>
      </c>
      <c r="D49" s="125"/>
      <c r="E49" s="125"/>
      <c r="F49" s="125"/>
      <c r="G49" s="98"/>
      <c r="H49" s="95"/>
      <c r="I49" s="95"/>
      <c r="J49" s="95"/>
      <c r="K49" s="95"/>
    </row>
    <row r="50" spans="1:16" ht="13.8" x14ac:dyDescent="0.3">
      <c r="A50" s="93"/>
      <c r="B50" s="113" t="s">
        <v>239</v>
      </c>
      <c r="C50" s="128"/>
      <c r="D50" s="125"/>
      <c r="E50" s="125"/>
      <c r="F50" s="125"/>
      <c r="G50" s="98"/>
      <c r="H50" s="95"/>
      <c r="I50" s="95"/>
      <c r="J50" s="95"/>
      <c r="K50" s="95"/>
      <c r="M50" s="88">
        <v>0</v>
      </c>
      <c r="N50" s="88">
        <v>150565888</v>
      </c>
      <c r="O50" s="88">
        <v>30000000</v>
      </c>
      <c r="P50" s="88">
        <f>SUM(M50:O50)</f>
        <v>180565888</v>
      </c>
    </row>
    <row r="51" spans="1:16" ht="13.8" x14ac:dyDescent="0.3">
      <c r="A51" s="93"/>
      <c r="B51" s="114" t="s">
        <v>231</v>
      </c>
      <c r="C51" s="128"/>
      <c r="D51" s="125"/>
      <c r="E51" s="125"/>
      <c r="F51" s="125"/>
      <c r="G51" s="98"/>
      <c r="H51" s="95"/>
      <c r="I51" s="98"/>
      <c r="J51" s="95"/>
      <c r="K51" s="95"/>
      <c r="M51" s="88">
        <v>0</v>
      </c>
      <c r="N51" s="88">
        <v>0</v>
      </c>
      <c r="O51" s="88">
        <v>0</v>
      </c>
      <c r="P51" s="88">
        <f>SUM(M51:O51)</f>
        <v>0</v>
      </c>
    </row>
    <row r="52" spans="1:16" s="108" customFormat="1" ht="13.8" x14ac:dyDescent="0.3">
      <c r="A52" s="129"/>
      <c r="B52" s="130" t="s">
        <v>22</v>
      </c>
      <c r="C52" s="131"/>
      <c r="D52" s="132"/>
      <c r="E52" s="132"/>
      <c r="F52" s="132"/>
      <c r="G52" s="122"/>
      <c r="H52" s="126"/>
      <c r="I52" s="126"/>
      <c r="J52" s="126"/>
      <c r="K52" s="126"/>
      <c r="L52" s="106"/>
      <c r="M52" s="123">
        <f>SUM(M50:M51)</f>
        <v>0</v>
      </c>
      <c r="N52" s="123">
        <f t="shared" ref="N52:P52" si="5">SUM(N50:N51)</f>
        <v>150565888</v>
      </c>
      <c r="O52" s="123">
        <f t="shared" si="5"/>
        <v>30000000</v>
      </c>
      <c r="P52" s="123">
        <f t="shared" si="5"/>
        <v>180565888</v>
      </c>
    </row>
    <row r="53" spans="1:16" ht="13.8" x14ac:dyDescent="0.3">
      <c r="A53" s="93"/>
      <c r="B53" s="124"/>
      <c r="C53" s="128"/>
      <c r="D53" s="125"/>
      <c r="E53" s="125"/>
      <c r="F53" s="125"/>
      <c r="G53" s="98"/>
      <c r="H53" s="95"/>
      <c r="I53" s="95"/>
      <c r="J53" s="95"/>
      <c r="K53" s="95"/>
    </row>
    <row r="54" spans="1:16" ht="13.8" x14ac:dyDescent="0.3">
      <c r="A54" s="93">
        <v>9</v>
      </c>
      <c r="B54" s="133" t="s">
        <v>247</v>
      </c>
      <c r="C54" s="112" t="s">
        <v>248</v>
      </c>
      <c r="D54" s="125"/>
      <c r="E54" s="125"/>
      <c r="F54" s="125"/>
      <c r="G54" s="98"/>
      <c r="H54" s="95"/>
      <c r="I54" s="95"/>
      <c r="J54" s="95"/>
      <c r="K54" s="95"/>
    </row>
    <row r="55" spans="1:16" ht="13.8" x14ac:dyDescent="0.3">
      <c r="A55" s="93"/>
      <c r="B55" s="113" t="s">
        <v>239</v>
      </c>
      <c r="C55" s="128"/>
      <c r="D55" s="125"/>
      <c r="E55" s="125"/>
      <c r="F55" s="125"/>
      <c r="G55" s="98"/>
      <c r="H55" s="95"/>
      <c r="I55" s="95"/>
      <c r="J55" s="95"/>
      <c r="K55" s="95"/>
      <c r="M55" s="88">
        <v>0</v>
      </c>
      <c r="N55" s="88">
        <v>134556645</v>
      </c>
      <c r="O55" s="88">
        <v>0</v>
      </c>
      <c r="P55" s="88">
        <f>SUM(M55:O55)</f>
        <v>134556645</v>
      </c>
    </row>
    <row r="56" spans="1:16" ht="13.8" x14ac:dyDescent="0.3">
      <c r="A56" s="93"/>
      <c r="B56" s="114" t="s">
        <v>231</v>
      </c>
      <c r="C56" s="128"/>
      <c r="D56" s="125"/>
      <c r="E56" s="125"/>
      <c r="F56" s="125"/>
      <c r="G56" s="98"/>
      <c r="H56" s="95"/>
      <c r="I56" s="98"/>
      <c r="J56" s="95"/>
      <c r="K56" s="95"/>
      <c r="M56" s="88">
        <v>0</v>
      </c>
      <c r="N56" s="88">
        <v>0</v>
      </c>
      <c r="O56" s="88">
        <v>0</v>
      </c>
      <c r="P56" s="88">
        <f>SUM(M56:O56)</f>
        <v>0</v>
      </c>
    </row>
    <row r="57" spans="1:16" s="108" customFormat="1" ht="13.8" x14ac:dyDescent="0.3">
      <c r="A57" s="129"/>
      <c r="B57" s="130" t="s">
        <v>22</v>
      </c>
      <c r="C57" s="131"/>
      <c r="D57" s="132"/>
      <c r="E57" s="132"/>
      <c r="F57" s="132"/>
      <c r="G57" s="122"/>
      <c r="H57" s="126"/>
      <c r="I57" s="126"/>
      <c r="J57" s="126"/>
      <c r="K57" s="126"/>
      <c r="L57" s="106"/>
      <c r="M57" s="123">
        <f>SUM(M55:M56)</f>
        <v>0</v>
      </c>
      <c r="N57" s="123">
        <f t="shared" ref="N57:O57" si="6">SUM(N55:N56)</f>
        <v>134556645</v>
      </c>
      <c r="O57" s="123">
        <f t="shared" si="6"/>
        <v>0</v>
      </c>
      <c r="P57" s="123">
        <f>SUM(P55:P56)</f>
        <v>134556645</v>
      </c>
    </row>
    <row r="58" spans="1:16" ht="13.8" x14ac:dyDescent="0.3">
      <c r="A58" s="93"/>
      <c r="B58" s="124"/>
      <c r="C58" s="128"/>
      <c r="D58" s="125"/>
      <c r="E58" s="125"/>
      <c r="F58" s="125"/>
      <c r="G58" s="98"/>
      <c r="H58" s="95"/>
      <c r="I58" s="95"/>
      <c r="J58" s="95"/>
      <c r="K58" s="95"/>
    </row>
    <row r="59" spans="1:16" ht="26.4" x14ac:dyDescent="0.3">
      <c r="A59" s="93">
        <v>10</v>
      </c>
      <c r="B59" s="133" t="s">
        <v>249</v>
      </c>
      <c r="C59" s="112" t="s">
        <v>250</v>
      </c>
      <c r="D59" s="125"/>
      <c r="E59" s="125"/>
      <c r="F59" s="125"/>
      <c r="G59" s="98"/>
      <c r="H59" s="95"/>
      <c r="I59" s="95"/>
      <c r="J59" s="95"/>
      <c r="K59" s="95"/>
    </row>
    <row r="60" spans="1:16" ht="13.8" x14ac:dyDescent="0.3">
      <c r="A60" s="93"/>
      <c r="B60" s="113" t="s">
        <v>239</v>
      </c>
      <c r="C60" s="128"/>
      <c r="D60" s="125"/>
      <c r="E60" s="125"/>
      <c r="F60" s="125"/>
      <c r="G60" s="98"/>
      <c r="H60" s="95"/>
      <c r="I60" s="95"/>
      <c r="J60" s="95"/>
      <c r="K60" s="95"/>
      <c r="N60" s="88">
        <v>68610000</v>
      </c>
      <c r="O60" s="88">
        <v>30000000</v>
      </c>
      <c r="P60" s="88">
        <f>SUM(M60:O60)</f>
        <v>98610000</v>
      </c>
    </row>
    <row r="61" spans="1:16" ht="13.8" x14ac:dyDescent="0.3">
      <c r="A61" s="93"/>
      <c r="B61" s="114" t="s">
        <v>231</v>
      </c>
      <c r="C61" s="128"/>
      <c r="D61" s="125"/>
      <c r="E61" s="125"/>
      <c r="F61" s="125"/>
      <c r="G61" s="98"/>
      <c r="H61" s="95"/>
      <c r="I61" s="98"/>
      <c r="J61" s="95"/>
      <c r="K61" s="95"/>
      <c r="M61" s="88">
        <v>1390000</v>
      </c>
      <c r="P61" s="88">
        <f>SUM(M61:O61)</f>
        <v>1390000</v>
      </c>
    </row>
    <row r="62" spans="1:16" s="108" customFormat="1" ht="13.8" x14ac:dyDescent="0.3">
      <c r="A62" s="129"/>
      <c r="B62" s="130" t="s">
        <v>22</v>
      </c>
      <c r="C62" s="131"/>
      <c r="D62" s="132"/>
      <c r="E62" s="132"/>
      <c r="F62" s="132"/>
      <c r="G62" s="122"/>
      <c r="H62" s="126"/>
      <c r="I62" s="126"/>
      <c r="J62" s="126"/>
      <c r="K62" s="126"/>
      <c r="L62" s="106"/>
      <c r="M62" s="123">
        <f>SUM(M60:M61)</f>
        <v>1390000</v>
      </c>
      <c r="N62" s="123">
        <f t="shared" ref="N62:P62" si="7">SUM(N60:N61)</f>
        <v>68610000</v>
      </c>
      <c r="O62" s="123">
        <f t="shared" si="7"/>
        <v>30000000</v>
      </c>
      <c r="P62" s="123">
        <f t="shared" si="7"/>
        <v>100000000</v>
      </c>
    </row>
    <row r="63" spans="1:16" ht="13.8" x14ac:dyDescent="0.3">
      <c r="A63" s="93"/>
      <c r="B63" s="124"/>
      <c r="C63" s="128"/>
      <c r="D63" s="125"/>
      <c r="E63" s="125"/>
      <c r="F63" s="125"/>
      <c r="G63" s="98"/>
      <c r="H63" s="95"/>
      <c r="I63" s="95"/>
      <c r="J63" s="95"/>
      <c r="K63" s="95"/>
    </row>
    <row r="64" spans="1:16" ht="26.4" x14ac:dyDescent="0.3">
      <c r="A64" s="93">
        <v>11</v>
      </c>
      <c r="B64" s="133" t="s">
        <v>251</v>
      </c>
      <c r="C64" s="112" t="s">
        <v>252</v>
      </c>
      <c r="D64" s="125"/>
      <c r="E64" s="125"/>
      <c r="F64" s="125"/>
      <c r="G64" s="98"/>
      <c r="H64" s="95"/>
      <c r="I64" s="95"/>
      <c r="J64" s="95"/>
      <c r="K64" s="95"/>
    </row>
    <row r="65" spans="1:16" ht="13.8" x14ac:dyDescent="0.3">
      <c r="A65" s="93"/>
      <c r="B65" s="113" t="s">
        <v>239</v>
      </c>
      <c r="C65" s="128"/>
      <c r="D65" s="125"/>
      <c r="E65" s="125"/>
      <c r="F65" s="125"/>
      <c r="G65" s="98"/>
      <c r="H65" s="95"/>
      <c r="I65" s="95"/>
      <c r="J65" s="95"/>
      <c r="K65" s="95"/>
      <c r="M65" s="88">
        <v>0</v>
      </c>
      <c r="N65" s="88">
        <v>0</v>
      </c>
      <c r="O65" s="88">
        <v>78405361</v>
      </c>
      <c r="P65" s="88">
        <f>SUM(M65:O65)</f>
        <v>78405361</v>
      </c>
    </row>
    <row r="66" spans="1:16" ht="13.8" x14ac:dyDescent="0.3">
      <c r="A66" s="93"/>
      <c r="B66" s="114" t="s">
        <v>231</v>
      </c>
      <c r="C66" s="128"/>
      <c r="D66" s="125"/>
      <c r="E66" s="125"/>
      <c r="F66" s="125"/>
      <c r="G66" s="98"/>
      <c r="H66" s="95"/>
      <c r="I66" s="98"/>
      <c r="J66" s="95"/>
      <c r="K66" s="95"/>
      <c r="M66" s="88">
        <v>1000000</v>
      </c>
      <c r="N66" s="88">
        <v>0</v>
      </c>
      <c r="P66" s="88">
        <f>SUM(M66:O66)</f>
        <v>1000000</v>
      </c>
    </row>
    <row r="67" spans="1:16" s="108" customFormat="1" ht="13.8" x14ac:dyDescent="0.3">
      <c r="A67" s="129"/>
      <c r="B67" s="130" t="s">
        <v>22</v>
      </c>
      <c r="C67" s="131"/>
      <c r="D67" s="132"/>
      <c r="E67" s="132"/>
      <c r="F67" s="132"/>
      <c r="G67" s="122"/>
      <c r="H67" s="126"/>
      <c r="I67" s="126"/>
      <c r="J67" s="126"/>
      <c r="K67" s="126"/>
      <c r="L67" s="106"/>
      <c r="M67" s="123">
        <f>SUM(M65:M66)</f>
        <v>1000000</v>
      </c>
      <c r="N67" s="123">
        <f>SUM(N65:N66)</f>
        <v>0</v>
      </c>
      <c r="O67" s="123">
        <f>SUM(O65:O66)</f>
        <v>78405361</v>
      </c>
      <c r="P67" s="123">
        <f t="shared" ref="P67" si="8">SUM(P65:P66)</f>
        <v>79405361</v>
      </c>
    </row>
    <row r="68" spans="1:16" ht="13.8" x14ac:dyDescent="0.3">
      <c r="A68" s="93"/>
      <c r="B68" s="124"/>
      <c r="C68" s="128"/>
      <c r="D68" s="125"/>
      <c r="E68" s="125"/>
      <c r="F68" s="125"/>
      <c r="G68" s="98"/>
      <c r="H68" s="95"/>
      <c r="I68" s="95"/>
      <c r="J68" s="95"/>
      <c r="K68" s="95"/>
    </row>
    <row r="69" spans="1:16" ht="52.8" x14ac:dyDescent="0.3">
      <c r="A69" s="93">
        <v>12</v>
      </c>
      <c r="B69" s="133" t="s">
        <v>253</v>
      </c>
      <c r="C69" s="112" t="s">
        <v>254</v>
      </c>
      <c r="D69" s="125"/>
      <c r="E69" s="125"/>
      <c r="F69" s="125"/>
      <c r="G69" s="98"/>
      <c r="H69" s="95"/>
      <c r="I69" s="95"/>
      <c r="J69" s="95"/>
      <c r="K69" s="95"/>
    </row>
    <row r="70" spans="1:16" ht="13.8" x14ac:dyDescent="0.3">
      <c r="A70" s="93"/>
      <c r="B70" s="113" t="s">
        <v>239</v>
      </c>
      <c r="C70" s="128"/>
      <c r="D70" s="125"/>
      <c r="E70" s="125"/>
      <c r="F70" s="125"/>
      <c r="G70" s="98"/>
      <c r="H70" s="95"/>
      <c r="I70" s="95"/>
      <c r="J70" s="95"/>
      <c r="K70" s="95"/>
      <c r="M70" s="88">
        <v>0</v>
      </c>
      <c r="N70" s="88">
        <v>310137009</v>
      </c>
      <c r="O70" s="88">
        <v>0</v>
      </c>
      <c r="P70" s="88">
        <f>SUM(M70:O70)</f>
        <v>310137009</v>
      </c>
    </row>
    <row r="71" spans="1:16" ht="13.8" x14ac:dyDescent="0.3">
      <c r="A71" s="93"/>
      <c r="B71" s="114" t="s">
        <v>231</v>
      </c>
      <c r="C71" s="128"/>
      <c r="D71" s="125"/>
      <c r="E71" s="125"/>
      <c r="F71" s="125"/>
      <c r="G71" s="98"/>
      <c r="H71" s="95"/>
      <c r="I71" s="95"/>
      <c r="J71" s="95"/>
      <c r="K71" s="95"/>
      <c r="M71" s="88">
        <v>0</v>
      </c>
      <c r="N71" s="88">
        <v>0</v>
      </c>
      <c r="P71" s="88">
        <f>SUM(M71:O71)</f>
        <v>0</v>
      </c>
    </row>
    <row r="72" spans="1:16" s="108" customFormat="1" ht="13.8" x14ac:dyDescent="0.3">
      <c r="A72" s="129"/>
      <c r="B72" s="130" t="s">
        <v>22</v>
      </c>
      <c r="C72" s="131"/>
      <c r="D72" s="132"/>
      <c r="E72" s="132"/>
      <c r="F72" s="132"/>
      <c r="G72" s="122"/>
      <c r="H72" s="126"/>
      <c r="I72" s="126"/>
      <c r="J72" s="126"/>
      <c r="K72" s="126"/>
      <c r="L72" s="106"/>
      <c r="M72" s="123">
        <f>SUM(M70:M71)</f>
        <v>0</v>
      </c>
      <c r="N72" s="123">
        <f t="shared" ref="N72:P72" si="9">SUM(N70:N71)</f>
        <v>310137009</v>
      </c>
      <c r="O72" s="123">
        <f t="shared" si="9"/>
        <v>0</v>
      </c>
      <c r="P72" s="123">
        <f t="shared" si="9"/>
        <v>310137009</v>
      </c>
    </row>
    <row r="73" spans="1:16" ht="13.8" x14ac:dyDescent="0.3">
      <c r="A73" s="93"/>
      <c r="B73" s="124"/>
      <c r="C73" s="128"/>
      <c r="D73" s="125"/>
      <c r="E73" s="125"/>
      <c r="F73" s="125"/>
      <c r="G73" s="98"/>
      <c r="H73" s="95"/>
      <c r="I73" s="95"/>
      <c r="J73" s="95"/>
      <c r="K73" s="95"/>
    </row>
    <row r="74" spans="1:16" ht="13.8" x14ac:dyDescent="0.3">
      <c r="A74" s="93">
        <v>13</v>
      </c>
      <c r="B74" s="133" t="s">
        <v>255</v>
      </c>
      <c r="C74" s="112" t="s">
        <v>256</v>
      </c>
      <c r="D74" s="125"/>
      <c r="E74" s="125"/>
      <c r="F74" s="125"/>
      <c r="G74" s="98"/>
      <c r="H74" s="95"/>
      <c r="I74" s="95"/>
      <c r="J74" s="95"/>
      <c r="K74" s="95"/>
    </row>
    <row r="75" spans="1:16" ht="13.8" x14ac:dyDescent="0.3">
      <c r="A75" s="93"/>
      <c r="B75" s="113" t="s">
        <v>239</v>
      </c>
      <c r="C75" s="128"/>
      <c r="D75" s="125"/>
      <c r="E75" s="125"/>
      <c r="F75" s="125"/>
      <c r="G75" s="98"/>
      <c r="H75" s="95"/>
      <c r="I75" s="95"/>
      <c r="J75" s="95"/>
      <c r="K75" s="95"/>
      <c r="M75" s="88">
        <v>0</v>
      </c>
      <c r="N75" s="88">
        <v>70000000</v>
      </c>
      <c r="O75" s="88">
        <v>108457970</v>
      </c>
      <c r="P75" s="88">
        <f>SUM(M75:O75)</f>
        <v>178457970</v>
      </c>
    </row>
    <row r="76" spans="1:16" ht="13.8" x14ac:dyDescent="0.3">
      <c r="A76" s="93"/>
      <c r="B76" s="114" t="s">
        <v>231</v>
      </c>
      <c r="C76" s="128"/>
      <c r="D76" s="125"/>
      <c r="E76" s="125"/>
      <c r="F76" s="125"/>
      <c r="G76" s="98"/>
      <c r="H76" s="95"/>
      <c r="I76" s="95"/>
      <c r="J76" s="95"/>
      <c r="K76" s="95"/>
      <c r="M76" s="88">
        <v>0</v>
      </c>
      <c r="N76" s="88">
        <v>0</v>
      </c>
      <c r="O76" s="88">
        <v>0</v>
      </c>
      <c r="P76" s="88">
        <f>SUM(M76:O76)</f>
        <v>0</v>
      </c>
    </row>
    <row r="77" spans="1:16" s="108" customFormat="1" ht="13.8" x14ac:dyDescent="0.3">
      <c r="A77" s="129"/>
      <c r="B77" s="130" t="s">
        <v>22</v>
      </c>
      <c r="C77" s="131"/>
      <c r="D77" s="132"/>
      <c r="E77" s="132"/>
      <c r="F77" s="132"/>
      <c r="G77" s="122"/>
      <c r="H77" s="126"/>
      <c r="I77" s="126"/>
      <c r="J77" s="126"/>
      <c r="K77" s="126"/>
      <c r="L77" s="106"/>
      <c r="M77" s="123">
        <f>SUM(M75:M76)</f>
        <v>0</v>
      </c>
      <c r="N77" s="123">
        <f t="shared" ref="N77:P77" si="10">SUM(N75:N76)</f>
        <v>70000000</v>
      </c>
      <c r="O77" s="123">
        <f t="shared" si="10"/>
        <v>108457970</v>
      </c>
      <c r="P77" s="123">
        <f t="shared" si="10"/>
        <v>178457970</v>
      </c>
    </row>
    <row r="78" spans="1:16" ht="13.8" x14ac:dyDescent="0.3">
      <c r="A78" s="93"/>
      <c r="B78" s="124"/>
      <c r="C78" s="128"/>
      <c r="D78" s="125"/>
      <c r="E78" s="125"/>
      <c r="F78" s="125"/>
      <c r="G78" s="98"/>
      <c r="H78" s="95"/>
      <c r="I78" s="95"/>
      <c r="J78" s="95"/>
      <c r="K78" s="95"/>
    </row>
    <row r="79" spans="1:16" ht="26.4" x14ac:dyDescent="0.3">
      <c r="A79" s="93">
        <v>14</v>
      </c>
      <c r="B79" s="133" t="s">
        <v>257</v>
      </c>
      <c r="C79" s="112" t="s">
        <v>258</v>
      </c>
      <c r="D79" s="125"/>
      <c r="E79" s="125"/>
      <c r="F79" s="125"/>
      <c r="G79" s="98"/>
      <c r="H79" s="95"/>
      <c r="I79" s="95"/>
      <c r="J79" s="95"/>
      <c r="K79" s="95"/>
    </row>
    <row r="80" spans="1:16" ht="13.8" x14ac:dyDescent="0.3">
      <c r="A80" s="93"/>
      <c r="B80" s="113" t="s">
        <v>239</v>
      </c>
      <c r="C80" s="128"/>
      <c r="D80" s="125"/>
      <c r="E80" s="125"/>
      <c r="F80" s="125"/>
      <c r="G80" s="98"/>
      <c r="H80" s="95"/>
      <c r="I80" s="95"/>
      <c r="J80" s="95"/>
      <c r="K80" s="95"/>
      <c r="M80" s="88">
        <v>0</v>
      </c>
      <c r="N80" s="88">
        <v>7000000</v>
      </c>
      <c r="O80" s="88">
        <v>17408000</v>
      </c>
      <c r="P80" s="88">
        <f>SUM(M80:O80)</f>
        <v>24408000</v>
      </c>
    </row>
    <row r="81" spans="1:16" ht="13.8" x14ac:dyDescent="0.3">
      <c r="A81" s="93"/>
      <c r="B81" s="114" t="s">
        <v>231</v>
      </c>
      <c r="C81" s="128"/>
      <c r="D81" s="125"/>
      <c r="E81" s="125"/>
      <c r="F81" s="125"/>
      <c r="G81" s="98"/>
      <c r="H81" s="95"/>
      <c r="I81" s="95"/>
      <c r="J81" s="95"/>
      <c r="K81" s="95"/>
      <c r="P81" s="88">
        <f t="shared" ref="P81:P82" si="11">SUM(M81:O81)</f>
        <v>0</v>
      </c>
    </row>
    <row r="82" spans="1:16" s="108" customFormat="1" ht="13.8" x14ac:dyDescent="0.3">
      <c r="A82" s="129"/>
      <c r="B82" s="130" t="s">
        <v>22</v>
      </c>
      <c r="C82" s="131"/>
      <c r="D82" s="132"/>
      <c r="E82" s="132"/>
      <c r="F82" s="132"/>
      <c r="G82" s="122"/>
      <c r="H82" s="126"/>
      <c r="I82" s="126"/>
      <c r="J82" s="126"/>
      <c r="K82" s="126"/>
      <c r="L82" s="106"/>
      <c r="M82" s="123">
        <f>SUM(M80:M81)</f>
        <v>0</v>
      </c>
      <c r="N82" s="123">
        <f t="shared" ref="N82:O82" si="12">SUM(N80:N81)</f>
        <v>7000000</v>
      </c>
      <c r="O82" s="123">
        <f t="shared" si="12"/>
        <v>17408000</v>
      </c>
      <c r="P82" s="123">
        <f t="shared" si="11"/>
        <v>24408000</v>
      </c>
    </row>
    <row r="83" spans="1:16" ht="13.8" x14ac:dyDescent="0.3">
      <c r="A83" s="93"/>
      <c r="B83" s="124"/>
      <c r="C83" s="128"/>
      <c r="D83" s="125"/>
      <c r="E83" s="125"/>
      <c r="F83" s="125"/>
      <c r="G83" s="98"/>
      <c r="H83" s="95"/>
      <c r="I83" s="95"/>
      <c r="J83" s="95"/>
      <c r="K83" s="95"/>
    </row>
    <row r="84" spans="1:16" ht="26.4" x14ac:dyDescent="0.3">
      <c r="A84" s="93">
        <v>15</v>
      </c>
      <c r="B84" s="133" t="s">
        <v>259</v>
      </c>
      <c r="C84" s="112" t="s">
        <v>260</v>
      </c>
      <c r="D84" s="125"/>
      <c r="E84" s="125"/>
      <c r="F84" s="125"/>
      <c r="G84" s="98"/>
      <c r="H84" s="95"/>
      <c r="I84" s="95"/>
      <c r="J84" s="95"/>
      <c r="K84" s="95"/>
    </row>
    <row r="85" spans="1:16" ht="13.8" x14ac:dyDescent="0.3">
      <c r="A85" s="93"/>
      <c r="B85" s="113" t="s">
        <v>239</v>
      </c>
      <c r="C85" s="128"/>
      <c r="D85" s="125"/>
      <c r="E85" s="125"/>
      <c r="F85" s="125"/>
      <c r="G85" s="98"/>
      <c r="H85" s="95"/>
      <c r="I85" s="95"/>
      <c r="J85" s="95"/>
      <c r="K85" s="95"/>
      <c r="M85" s="88">
        <v>0</v>
      </c>
      <c r="N85" s="88">
        <v>368751776</v>
      </c>
      <c r="O85" s="88">
        <v>0</v>
      </c>
      <c r="P85" s="88">
        <f>SUM(M85:O85)</f>
        <v>368751776</v>
      </c>
    </row>
    <row r="86" spans="1:16" ht="13.8" x14ac:dyDescent="0.3">
      <c r="A86" s="93"/>
      <c r="B86" s="114" t="s">
        <v>231</v>
      </c>
      <c r="C86" s="128"/>
      <c r="D86" s="125"/>
      <c r="E86" s="125"/>
      <c r="F86" s="125"/>
      <c r="G86" s="98"/>
      <c r="H86" s="95"/>
      <c r="I86" s="95"/>
      <c r="J86" s="95"/>
      <c r="K86" s="95"/>
      <c r="N86" s="88">
        <v>0</v>
      </c>
      <c r="O86" s="88">
        <v>0</v>
      </c>
    </row>
    <row r="87" spans="1:16" s="108" customFormat="1" ht="13.8" x14ac:dyDescent="0.3">
      <c r="A87" s="129"/>
      <c r="B87" s="130" t="s">
        <v>22</v>
      </c>
      <c r="C87" s="131"/>
      <c r="D87" s="132"/>
      <c r="E87" s="132"/>
      <c r="F87" s="132"/>
      <c r="G87" s="122"/>
      <c r="H87" s="126"/>
      <c r="I87" s="126"/>
      <c r="J87" s="126"/>
      <c r="K87" s="126"/>
      <c r="L87" s="106"/>
      <c r="M87" s="123">
        <f>SUM(M85:M86)</f>
        <v>0</v>
      </c>
      <c r="N87" s="123">
        <f t="shared" ref="N87:O87" si="13">SUM(N85:N86)</f>
        <v>368751776</v>
      </c>
      <c r="O87" s="123">
        <f t="shared" si="13"/>
        <v>0</v>
      </c>
      <c r="P87" s="123">
        <f>SUM(P85:P86)</f>
        <v>368751776</v>
      </c>
    </row>
    <row r="88" spans="1:16" ht="13.8" x14ac:dyDescent="0.3">
      <c r="A88" s="93"/>
      <c r="B88" s="124"/>
      <c r="C88" s="128"/>
      <c r="D88" s="125"/>
      <c r="E88" s="125"/>
      <c r="F88" s="125"/>
      <c r="G88" s="98"/>
      <c r="H88" s="95"/>
      <c r="I88" s="95"/>
      <c r="J88" s="95"/>
      <c r="K88" s="95"/>
    </row>
    <row r="89" spans="1:16" ht="26.4" x14ac:dyDescent="0.3">
      <c r="A89" s="93">
        <v>16</v>
      </c>
      <c r="B89" s="133" t="s">
        <v>261</v>
      </c>
      <c r="C89" s="112" t="s">
        <v>262</v>
      </c>
      <c r="D89" s="125"/>
      <c r="E89" s="125"/>
      <c r="F89" s="125"/>
      <c r="G89" s="98"/>
      <c r="H89" s="95"/>
      <c r="I89" s="95"/>
      <c r="J89" s="95"/>
      <c r="K89" s="95"/>
    </row>
    <row r="90" spans="1:16" ht="13.8" x14ac:dyDescent="0.3">
      <c r="A90" s="93"/>
      <c r="B90" s="113" t="s">
        <v>239</v>
      </c>
      <c r="C90" s="128"/>
      <c r="D90" s="125"/>
      <c r="E90" s="125"/>
      <c r="F90" s="125"/>
      <c r="G90" s="98"/>
      <c r="H90" s="95"/>
      <c r="I90" s="95"/>
      <c r="J90" s="95"/>
      <c r="K90" s="95"/>
      <c r="M90" s="88">
        <v>0</v>
      </c>
      <c r="N90" s="88">
        <v>0</v>
      </c>
      <c r="O90" s="88">
        <v>406590748</v>
      </c>
      <c r="P90" s="88">
        <f>SUM(M90:O90)</f>
        <v>406590748</v>
      </c>
    </row>
    <row r="91" spans="1:16" ht="13.8" x14ac:dyDescent="0.3">
      <c r="A91" s="93"/>
      <c r="B91" s="114" t="s">
        <v>231</v>
      </c>
      <c r="C91" s="128"/>
      <c r="D91" s="125"/>
      <c r="E91" s="125"/>
      <c r="F91" s="125"/>
      <c r="G91" s="98"/>
      <c r="H91" s="95"/>
      <c r="I91" s="95"/>
      <c r="J91" s="95"/>
      <c r="K91" s="95"/>
      <c r="M91" s="88">
        <v>0</v>
      </c>
      <c r="N91" s="88">
        <v>0</v>
      </c>
      <c r="O91" s="88">
        <v>0</v>
      </c>
      <c r="P91" s="88">
        <f>SUM(M91:O91)</f>
        <v>0</v>
      </c>
    </row>
    <row r="92" spans="1:16" s="108" customFormat="1" ht="13.8" x14ac:dyDescent="0.3">
      <c r="A92" s="129"/>
      <c r="B92" s="130" t="s">
        <v>22</v>
      </c>
      <c r="C92" s="131"/>
      <c r="D92" s="132"/>
      <c r="E92" s="132"/>
      <c r="F92" s="132"/>
      <c r="G92" s="122"/>
      <c r="H92" s="126"/>
      <c r="I92" s="126"/>
      <c r="J92" s="126"/>
      <c r="K92" s="126"/>
      <c r="L92" s="106"/>
      <c r="M92" s="123">
        <f>SUM(M90:M91)</f>
        <v>0</v>
      </c>
      <c r="N92" s="123">
        <f t="shared" ref="N92:P92" si="14">SUM(N90:N91)</f>
        <v>0</v>
      </c>
      <c r="O92" s="123">
        <f t="shared" si="14"/>
        <v>406590748</v>
      </c>
      <c r="P92" s="123">
        <f t="shared" si="14"/>
        <v>406590748</v>
      </c>
    </row>
    <row r="93" spans="1:16" ht="13.8" x14ac:dyDescent="0.3">
      <c r="A93" s="93"/>
      <c r="B93" s="124"/>
      <c r="C93" s="128"/>
      <c r="D93" s="125"/>
      <c r="E93" s="125"/>
      <c r="F93" s="125"/>
      <c r="G93" s="98"/>
      <c r="H93" s="95"/>
      <c r="I93" s="95"/>
      <c r="J93" s="95"/>
      <c r="K93" s="95"/>
    </row>
    <row r="94" spans="1:16" ht="13.8" x14ac:dyDescent="0.3">
      <c r="A94" s="93">
        <v>17</v>
      </c>
      <c r="B94" s="133" t="s">
        <v>263</v>
      </c>
      <c r="C94" s="112" t="s">
        <v>264</v>
      </c>
      <c r="D94" s="125"/>
      <c r="E94" s="125"/>
      <c r="F94" s="125"/>
      <c r="G94" s="98"/>
      <c r="H94" s="95"/>
      <c r="I94" s="95"/>
      <c r="J94" s="95"/>
      <c r="K94" s="95"/>
    </row>
    <row r="95" spans="1:16" ht="13.8" x14ac:dyDescent="0.3">
      <c r="A95" s="93"/>
      <c r="B95" s="113" t="s">
        <v>239</v>
      </c>
      <c r="C95" s="128"/>
      <c r="D95" s="125"/>
      <c r="E95" s="125"/>
      <c r="F95" s="125"/>
      <c r="G95" s="98"/>
      <c r="H95" s="95"/>
      <c r="I95" s="95"/>
      <c r="J95" s="95"/>
      <c r="K95" s="95"/>
      <c r="M95" s="88">
        <v>0</v>
      </c>
      <c r="N95" s="88">
        <v>0</v>
      </c>
      <c r="O95" s="88">
        <v>246482286</v>
      </c>
      <c r="P95" s="88">
        <f>SUM(M95:O95)</f>
        <v>246482286</v>
      </c>
    </row>
    <row r="96" spans="1:16" ht="13.8" x14ac:dyDescent="0.3">
      <c r="A96" s="93"/>
      <c r="B96" s="114" t="s">
        <v>231</v>
      </c>
      <c r="C96" s="128"/>
      <c r="D96" s="125"/>
      <c r="E96" s="125"/>
      <c r="F96" s="125"/>
      <c r="G96" s="98"/>
      <c r="H96" s="95"/>
      <c r="I96" s="95"/>
      <c r="J96" s="95"/>
      <c r="K96" s="95"/>
      <c r="M96" s="88">
        <v>3400000</v>
      </c>
      <c r="N96" s="88">
        <v>0</v>
      </c>
      <c r="O96" s="88">
        <v>0</v>
      </c>
      <c r="P96" s="88">
        <f>SUM(M96:O96)</f>
        <v>3400000</v>
      </c>
    </row>
    <row r="97" spans="1:16" s="108" customFormat="1" ht="13.8" x14ac:dyDescent="0.3">
      <c r="A97" s="129"/>
      <c r="B97" s="130" t="s">
        <v>22</v>
      </c>
      <c r="C97" s="131"/>
      <c r="D97" s="132"/>
      <c r="E97" s="132"/>
      <c r="F97" s="132"/>
      <c r="G97" s="122"/>
      <c r="H97" s="126"/>
      <c r="I97" s="126"/>
      <c r="J97" s="126"/>
      <c r="K97" s="126"/>
      <c r="L97" s="106"/>
      <c r="M97" s="123">
        <f>SUM(M95:M96)</f>
        <v>3400000</v>
      </c>
      <c r="N97" s="123">
        <f t="shared" ref="N97:P97" si="15">SUM(N95:N96)</f>
        <v>0</v>
      </c>
      <c r="O97" s="123">
        <f t="shared" si="15"/>
        <v>246482286</v>
      </c>
      <c r="P97" s="123">
        <f t="shared" si="15"/>
        <v>249882286</v>
      </c>
    </row>
    <row r="98" spans="1:16" ht="13.8" x14ac:dyDescent="0.3">
      <c r="A98" s="93"/>
      <c r="B98" s="124"/>
      <c r="C98" s="128"/>
      <c r="D98" s="125"/>
      <c r="E98" s="125"/>
      <c r="F98" s="125"/>
      <c r="G98" s="98"/>
      <c r="H98" s="95"/>
      <c r="I98" s="95"/>
      <c r="J98" s="95"/>
      <c r="K98" s="95"/>
    </row>
    <row r="99" spans="1:16" ht="26.4" x14ac:dyDescent="0.3">
      <c r="A99" s="93">
        <v>18</v>
      </c>
      <c r="B99" s="133" t="s">
        <v>263</v>
      </c>
      <c r="C99" s="112" t="s">
        <v>265</v>
      </c>
      <c r="D99" s="125"/>
      <c r="E99" s="125"/>
      <c r="F99" s="125"/>
      <c r="G99" s="98"/>
      <c r="H99" s="95"/>
      <c r="I99" s="95"/>
      <c r="J99" s="95"/>
      <c r="K99" s="95"/>
    </row>
    <row r="100" spans="1:16" ht="13.8" x14ac:dyDescent="0.3">
      <c r="A100" s="93"/>
      <c r="B100" s="113" t="s">
        <v>239</v>
      </c>
      <c r="C100" s="128"/>
      <c r="D100" s="125"/>
      <c r="E100" s="125"/>
      <c r="F100" s="125"/>
      <c r="G100" s="98"/>
      <c r="H100" s="95"/>
      <c r="I100" s="95"/>
      <c r="J100" s="95"/>
      <c r="K100" s="95"/>
      <c r="M100" s="88">
        <v>0</v>
      </c>
      <c r="O100" s="88">
        <v>154872053</v>
      </c>
      <c r="P100" s="88">
        <f>SUM(M100:O100)</f>
        <v>154872053</v>
      </c>
    </row>
    <row r="101" spans="1:16" ht="13.8" x14ac:dyDescent="0.3">
      <c r="A101" s="93"/>
      <c r="B101" s="114" t="s">
        <v>231</v>
      </c>
      <c r="C101" s="128"/>
      <c r="D101" s="125"/>
      <c r="E101" s="125"/>
      <c r="F101" s="125"/>
      <c r="G101" s="98"/>
      <c r="H101" s="95"/>
      <c r="I101" s="95"/>
      <c r="J101" s="95"/>
      <c r="K101" s="95"/>
      <c r="M101" s="88">
        <v>0</v>
      </c>
      <c r="N101" s="88">
        <v>0</v>
      </c>
      <c r="O101" s="88">
        <v>0</v>
      </c>
      <c r="P101" s="88">
        <f>SUM(M101:O101)</f>
        <v>0</v>
      </c>
    </row>
    <row r="102" spans="1:16" s="108" customFormat="1" ht="13.8" x14ac:dyDescent="0.3">
      <c r="A102" s="129"/>
      <c r="B102" s="130" t="s">
        <v>22</v>
      </c>
      <c r="C102" s="131"/>
      <c r="D102" s="132"/>
      <c r="E102" s="132"/>
      <c r="F102" s="132"/>
      <c r="G102" s="122"/>
      <c r="H102" s="126"/>
      <c r="I102" s="126"/>
      <c r="J102" s="126"/>
      <c r="K102" s="126"/>
      <c r="L102" s="106"/>
      <c r="M102" s="123">
        <f>SUM(M100:M101)</f>
        <v>0</v>
      </c>
      <c r="N102" s="123">
        <f>SUM(N100:N101)</f>
        <v>0</v>
      </c>
      <c r="O102" s="123">
        <f>SUM(O100:O101)</f>
        <v>154872053</v>
      </c>
      <c r="P102" s="123">
        <f>SUM(P100:P101)</f>
        <v>154872053</v>
      </c>
    </row>
    <row r="103" spans="1:16" ht="13.8" x14ac:dyDescent="0.3">
      <c r="A103" s="93"/>
      <c r="B103" s="124"/>
      <c r="C103" s="128"/>
      <c r="D103" s="125"/>
      <c r="E103" s="125"/>
      <c r="F103" s="125"/>
      <c r="G103" s="98"/>
      <c r="H103" s="95"/>
      <c r="I103" s="95"/>
      <c r="J103" s="95"/>
      <c r="K103" s="95"/>
    </row>
    <row r="104" spans="1:16" ht="26.4" x14ac:dyDescent="0.3">
      <c r="A104" s="93">
        <v>19</v>
      </c>
      <c r="B104" s="133" t="s">
        <v>266</v>
      </c>
      <c r="C104" s="112" t="s">
        <v>267</v>
      </c>
      <c r="D104" s="125"/>
      <c r="E104" s="125"/>
      <c r="F104" s="125"/>
      <c r="G104" s="98"/>
      <c r="H104" s="95"/>
      <c r="I104" s="95"/>
      <c r="J104" s="95"/>
      <c r="K104" s="95"/>
    </row>
    <row r="105" spans="1:16" ht="13.8" x14ac:dyDescent="0.3">
      <c r="A105" s="93"/>
      <c r="B105" s="113" t="s">
        <v>239</v>
      </c>
      <c r="C105" s="128"/>
      <c r="D105" s="125"/>
      <c r="E105" s="125"/>
      <c r="F105" s="125"/>
      <c r="G105" s="98"/>
      <c r="H105" s="95"/>
      <c r="I105" s="95"/>
      <c r="J105" s="95"/>
      <c r="K105" s="95"/>
      <c r="M105" s="88">
        <v>0</v>
      </c>
      <c r="N105" s="88">
        <v>88457944</v>
      </c>
      <c r="O105" s="88">
        <v>0</v>
      </c>
      <c r="P105" s="88">
        <f>SUM(M105:O105)</f>
        <v>88457944</v>
      </c>
    </row>
    <row r="106" spans="1:16" ht="13.8" x14ac:dyDescent="0.3">
      <c r="A106" s="93"/>
      <c r="B106" s="114" t="s">
        <v>231</v>
      </c>
      <c r="C106" s="128"/>
      <c r="D106" s="125"/>
      <c r="E106" s="125"/>
      <c r="F106" s="125"/>
      <c r="G106" s="98"/>
      <c r="H106" s="95"/>
      <c r="I106" s="95"/>
      <c r="J106" s="95"/>
      <c r="K106" s="95"/>
      <c r="M106" s="88">
        <v>0</v>
      </c>
      <c r="N106" s="88">
        <v>0</v>
      </c>
      <c r="O106" s="88">
        <v>0</v>
      </c>
      <c r="P106" s="88">
        <f>SUM(M106:O106)</f>
        <v>0</v>
      </c>
    </row>
    <row r="107" spans="1:16" s="108" customFormat="1" ht="13.8" x14ac:dyDescent="0.3">
      <c r="A107" s="129"/>
      <c r="B107" s="130" t="s">
        <v>22</v>
      </c>
      <c r="C107" s="131"/>
      <c r="D107" s="132"/>
      <c r="E107" s="132"/>
      <c r="F107" s="132"/>
      <c r="G107" s="122"/>
      <c r="H107" s="126"/>
      <c r="I107" s="126"/>
      <c r="J107" s="126"/>
      <c r="K107" s="126"/>
      <c r="L107" s="106"/>
      <c r="M107" s="123">
        <f>SUM(M105:M106)</f>
        <v>0</v>
      </c>
      <c r="N107" s="123">
        <f t="shared" ref="N107:P107" si="16">SUM(N105:N106)</f>
        <v>88457944</v>
      </c>
      <c r="O107" s="123">
        <f t="shared" si="16"/>
        <v>0</v>
      </c>
      <c r="P107" s="123">
        <f t="shared" si="16"/>
        <v>88457944</v>
      </c>
    </row>
    <row r="108" spans="1:16" ht="13.8" x14ac:dyDescent="0.3">
      <c r="A108" s="93"/>
      <c r="B108" s="124"/>
      <c r="C108" s="128"/>
      <c r="D108" s="125"/>
      <c r="E108" s="125"/>
      <c r="F108" s="125"/>
      <c r="G108" s="98"/>
      <c r="H108" s="95"/>
      <c r="I108" s="95"/>
      <c r="J108" s="95"/>
      <c r="K108" s="95"/>
    </row>
    <row r="109" spans="1:16" ht="13.8" x14ac:dyDescent="0.3">
      <c r="A109" s="93">
        <v>20</v>
      </c>
      <c r="B109" s="133" t="s">
        <v>268</v>
      </c>
      <c r="C109" s="112" t="s">
        <v>269</v>
      </c>
      <c r="D109" s="125"/>
      <c r="E109" s="125"/>
      <c r="F109" s="125"/>
      <c r="G109" s="98"/>
      <c r="H109" s="95"/>
      <c r="I109" s="95"/>
      <c r="J109" s="95"/>
      <c r="K109" s="95"/>
    </row>
    <row r="110" spans="1:16" ht="13.8" x14ac:dyDescent="0.3">
      <c r="A110" s="93"/>
      <c r="B110" s="113" t="s">
        <v>239</v>
      </c>
      <c r="C110" s="128"/>
      <c r="D110" s="125"/>
      <c r="E110" s="125"/>
      <c r="F110" s="125"/>
      <c r="G110" s="98"/>
      <c r="H110" s="95"/>
      <c r="I110" s="95"/>
      <c r="J110" s="95"/>
      <c r="K110" s="95"/>
      <c r="M110" s="88">
        <v>0</v>
      </c>
      <c r="N110" s="88">
        <v>0</v>
      </c>
      <c r="O110" s="88">
        <v>189300000</v>
      </c>
      <c r="P110" s="88">
        <f>SUM(M110:O110)</f>
        <v>189300000</v>
      </c>
    </row>
    <row r="111" spans="1:16" ht="13.8" x14ac:dyDescent="0.3">
      <c r="A111" s="93"/>
      <c r="B111" s="114" t="s">
        <v>231</v>
      </c>
      <c r="C111" s="128"/>
      <c r="D111" s="125"/>
      <c r="E111" s="125"/>
      <c r="F111" s="125"/>
      <c r="G111" s="98"/>
      <c r="H111" s="95"/>
      <c r="I111" s="95"/>
      <c r="J111" s="95"/>
      <c r="K111" s="95"/>
      <c r="M111" s="88">
        <v>2700000</v>
      </c>
      <c r="N111" s="88">
        <v>0</v>
      </c>
      <c r="O111" s="88">
        <v>0</v>
      </c>
      <c r="P111" s="88">
        <f>SUM(M111:O111)</f>
        <v>2700000</v>
      </c>
    </row>
    <row r="112" spans="1:16" s="108" customFormat="1" ht="13.8" x14ac:dyDescent="0.3">
      <c r="A112" s="129"/>
      <c r="B112" s="130" t="s">
        <v>22</v>
      </c>
      <c r="C112" s="131"/>
      <c r="D112" s="132"/>
      <c r="E112" s="132"/>
      <c r="F112" s="132"/>
      <c r="G112" s="122"/>
      <c r="H112" s="126"/>
      <c r="I112" s="126"/>
      <c r="J112" s="126"/>
      <c r="K112" s="126"/>
      <c r="L112" s="106"/>
      <c r="M112" s="123">
        <f>SUM(M110:M111)</f>
        <v>2700000</v>
      </c>
      <c r="N112" s="123">
        <f t="shared" ref="N112:P112" si="17">SUM(N110:N111)</f>
        <v>0</v>
      </c>
      <c r="O112" s="123">
        <f t="shared" si="17"/>
        <v>189300000</v>
      </c>
      <c r="P112" s="123">
        <f t="shared" si="17"/>
        <v>192000000</v>
      </c>
    </row>
    <row r="113" spans="1:16" ht="15.6" x14ac:dyDescent="0.3">
      <c r="A113" s="134"/>
      <c r="B113" s="640" t="s">
        <v>270</v>
      </c>
      <c r="C113" s="640"/>
      <c r="D113" s="136">
        <f>SUM(D14,D21)</f>
        <v>0</v>
      </c>
      <c r="E113" s="136">
        <f>SUM(E14,E21)</f>
        <v>0</v>
      </c>
      <c r="F113" s="136">
        <f>SUM(F14,F21)</f>
        <v>0</v>
      </c>
      <c r="G113" s="137">
        <f>SUM(G14,G21,G27,G32,G37,G42,G47,G52,G57,G62,G67,G72,G77,G82,G87,G92,G97,G102,G107,G112,)</f>
        <v>79998497</v>
      </c>
      <c r="H113" s="137">
        <f t="shared" ref="H113:P113" si="18">SUM(H14,H21,H27,H32,H37,H42,H47,H52,H57,H62,H67,H72,H77,H82,H87,H92,H97,H102,H107,H112,)</f>
        <v>0</v>
      </c>
      <c r="I113" s="137">
        <f t="shared" si="18"/>
        <v>1088335682</v>
      </c>
      <c r="J113" s="137">
        <f t="shared" si="18"/>
        <v>0</v>
      </c>
      <c r="K113" s="137">
        <f t="shared" si="18"/>
        <v>1168334179</v>
      </c>
      <c r="L113" s="137">
        <f t="shared" si="18"/>
        <v>0</v>
      </c>
      <c r="M113" s="137">
        <f t="shared" si="18"/>
        <v>209059121</v>
      </c>
      <c r="N113" s="137">
        <f t="shared" si="18"/>
        <v>2489314229</v>
      </c>
      <c r="O113" s="137">
        <f t="shared" si="18"/>
        <v>2528859968</v>
      </c>
      <c r="P113" s="137">
        <f t="shared" si="18"/>
        <v>5307231815</v>
      </c>
    </row>
    <row r="114" spans="1:16" ht="15.6" x14ac:dyDescent="0.3">
      <c r="A114" s="134"/>
      <c r="B114" s="135"/>
      <c r="C114" s="135"/>
      <c r="D114" s="136"/>
      <c r="E114" s="136"/>
      <c r="F114" s="136"/>
      <c r="G114" s="98"/>
      <c r="H114" s="98"/>
      <c r="I114" s="98"/>
      <c r="J114" s="98"/>
      <c r="K114" s="98"/>
    </row>
    <row r="115" spans="1:16" ht="15.6" x14ac:dyDescent="0.3">
      <c r="A115" s="639" t="s">
        <v>271</v>
      </c>
      <c r="B115" s="639"/>
      <c r="C115" s="639"/>
      <c r="D115" s="639"/>
      <c r="E115" s="639"/>
      <c r="F115" s="639"/>
      <c r="G115" s="639"/>
      <c r="H115" s="639"/>
      <c r="I115" s="639"/>
      <c r="J115" s="639"/>
      <c r="K115" s="639"/>
      <c r="L115" s="98"/>
      <c r="O115" s="98"/>
    </row>
    <row r="116" spans="1:16" ht="13.8" x14ac:dyDescent="0.3">
      <c r="A116" s="641" t="s">
        <v>208</v>
      </c>
      <c r="B116" s="641"/>
      <c r="C116" s="641"/>
    </row>
    <row r="117" spans="1:16" s="108" customFormat="1" ht="13.8" x14ac:dyDescent="0.3">
      <c r="A117" s="103" t="s">
        <v>209</v>
      </c>
      <c r="B117" s="96" t="s">
        <v>210</v>
      </c>
      <c r="C117" s="104" t="s">
        <v>211</v>
      </c>
      <c r="D117" s="104" t="s">
        <v>212</v>
      </c>
      <c r="E117" s="104" t="s">
        <v>213</v>
      </c>
      <c r="F117" s="104" t="s">
        <v>214</v>
      </c>
      <c r="G117" s="105" t="s">
        <v>215</v>
      </c>
      <c r="H117" s="105" t="s">
        <v>216</v>
      </c>
      <c r="I117" s="105"/>
      <c r="J117" s="105"/>
      <c r="K117" s="105" t="s">
        <v>219</v>
      </c>
      <c r="L117" s="106"/>
      <c r="M117" s="107" t="s">
        <v>220</v>
      </c>
      <c r="N117" s="107" t="s">
        <v>221</v>
      </c>
      <c r="O117" s="107" t="s">
        <v>222</v>
      </c>
      <c r="P117" s="106" t="s">
        <v>223</v>
      </c>
    </row>
    <row r="118" spans="1:16" x14ac:dyDescent="0.25">
      <c r="A118" s="93"/>
      <c r="B118" s="138"/>
      <c r="C118" s="93"/>
      <c r="D118" s="139"/>
      <c r="E118" s="139"/>
      <c r="F118" s="139"/>
      <c r="G118" s="101"/>
      <c r="H118" s="101"/>
      <c r="I118" s="101"/>
      <c r="J118" s="101"/>
      <c r="K118" s="98"/>
    </row>
    <row r="119" spans="1:16" s="140" customFormat="1" ht="42" customHeight="1" x14ac:dyDescent="0.25">
      <c r="A119" s="93">
        <v>1</v>
      </c>
      <c r="B119" s="111" t="s">
        <v>224</v>
      </c>
      <c r="C119" s="112" t="s">
        <v>225</v>
      </c>
      <c r="E119" s="104"/>
      <c r="F119" s="104"/>
      <c r="G119" s="109"/>
      <c r="H119" s="109"/>
      <c r="I119" s="109"/>
      <c r="J119" s="109"/>
      <c r="K119" s="109"/>
      <c r="L119" s="141"/>
      <c r="M119" s="141"/>
      <c r="N119" s="141"/>
      <c r="O119" s="141"/>
      <c r="P119" s="141"/>
    </row>
    <row r="120" spans="1:16" s="140" customFormat="1" ht="13.8" x14ac:dyDescent="0.25">
      <c r="A120" s="104"/>
      <c r="B120" s="142" t="s">
        <v>27</v>
      </c>
      <c r="C120" s="112"/>
      <c r="D120" s="1"/>
      <c r="E120" s="104"/>
      <c r="F120" s="104"/>
      <c r="G120" s="109"/>
      <c r="H120" s="109"/>
      <c r="I120" s="109"/>
      <c r="J120" s="109"/>
      <c r="K120" s="109"/>
      <c r="L120" s="141"/>
      <c r="M120" s="141"/>
      <c r="N120" s="141"/>
      <c r="O120" s="141"/>
      <c r="P120" s="141"/>
    </row>
    <row r="121" spans="1:16" s="140" customFormat="1" ht="13.8" x14ac:dyDescent="0.25">
      <c r="A121" s="104"/>
      <c r="B121" s="142"/>
      <c r="C121" s="112"/>
      <c r="D121" s="1"/>
      <c r="E121" s="104"/>
      <c r="F121" s="104"/>
      <c r="G121" s="109"/>
      <c r="H121" s="109"/>
      <c r="I121" s="109"/>
      <c r="J121" s="109"/>
      <c r="K121" s="109"/>
      <c r="L121" s="141"/>
      <c r="M121" s="141"/>
      <c r="N121" s="141"/>
      <c r="O121" s="141"/>
      <c r="P121" s="141"/>
    </row>
    <row r="122" spans="1:16" s="140" customFormat="1" ht="13.8" x14ac:dyDescent="0.25">
      <c r="A122" s="104"/>
      <c r="B122" s="114" t="s">
        <v>272</v>
      </c>
      <c r="C122" s="115" t="s">
        <v>273</v>
      </c>
      <c r="D122" s="116"/>
      <c r="E122" s="116"/>
      <c r="F122" s="116"/>
      <c r="G122" s="98"/>
      <c r="H122" s="98"/>
      <c r="I122" s="98">
        <v>3500000</v>
      </c>
      <c r="J122" s="98"/>
      <c r="K122" s="98">
        <f>SUM(F122:I122)</f>
        <v>3500000</v>
      </c>
      <c r="L122" s="141"/>
      <c r="M122" s="141"/>
      <c r="N122" s="141">
        <v>4300000</v>
      </c>
      <c r="O122" s="141">
        <v>0</v>
      </c>
      <c r="P122" s="141">
        <f>SUM(N122:O122)</f>
        <v>4300000</v>
      </c>
    </row>
    <row r="123" spans="1:16" s="140" customFormat="1" ht="13.8" x14ac:dyDescent="0.3">
      <c r="A123" s="104"/>
      <c r="B123" s="124"/>
      <c r="C123" s="115" t="s">
        <v>274</v>
      </c>
      <c r="D123" s="116"/>
      <c r="E123" s="116"/>
      <c r="F123" s="116">
        <v>9207500</v>
      </c>
      <c r="G123" s="98">
        <v>4953000</v>
      </c>
      <c r="H123" s="98">
        <v>13493750</v>
      </c>
      <c r="I123" s="98">
        <v>52004247</v>
      </c>
      <c r="J123" s="98"/>
      <c r="K123" s="98">
        <f>SUM(F123:I123)</f>
        <v>79658497</v>
      </c>
      <c r="L123" s="141"/>
      <c r="M123" s="141">
        <v>28606750</v>
      </c>
      <c r="N123" s="141">
        <v>22102497</v>
      </c>
      <c r="O123" s="141">
        <v>0</v>
      </c>
      <c r="P123" s="141">
        <f>SUM(F123:H123,M123:N123,)</f>
        <v>78363497</v>
      </c>
    </row>
    <row r="124" spans="1:16" x14ac:dyDescent="0.25">
      <c r="A124" s="93"/>
      <c r="B124" s="114"/>
      <c r="C124" s="143" t="s">
        <v>595</v>
      </c>
      <c r="D124" s="116"/>
      <c r="E124" s="116"/>
      <c r="F124" s="116"/>
      <c r="G124" s="98"/>
      <c r="I124" s="98"/>
      <c r="J124" s="98"/>
      <c r="K124" s="98"/>
      <c r="O124" s="88">
        <v>14744065</v>
      </c>
      <c r="P124" s="88">
        <f>SUM(N124:O124)</f>
        <v>14744065</v>
      </c>
    </row>
    <row r="125" spans="1:16" s="150" customFormat="1" x14ac:dyDescent="0.25">
      <c r="A125" s="144"/>
      <c r="B125" s="145" t="s">
        <v>22</v>
      </c>
      <c r="C125" s="146"/>
      <c r="D125" s="147">
        <v>0</v>
      </c>
      <c r="E125" s="147">
        <f>SUM(E122:E123)</f>
        <v>0</v>
      </c>
      <c r="F125" s="147">
        <f>SUM(F122:F123)</f>
        <v>9207500</v>
      </c>
      <c r="G125" s="148">
        <f>SUM(G123)</f>
        <v>4953000</v>
      </c>
      <c r="H125" s="148">
        <f>SUM(H123)</f>
        <v>13493750</v>
      </c>
      <c r="I125" s="148">
        <f>SUM(I122:I124)</f>
        <v>55504247</v>
      </c>
      <c r="J125" s="148"/>
      <c r="K125" s="148">
        <f>SUM(K122:K124)</f>
        <v>83158497</v>
      </c>
      <c r="L125" s="141"/>
      <c r="M125" s="149">
        <f>SUM(M123:M124)</f>
        <v>28606750</v>
      </c>
      <c r="N125" s="149">
        <f>SUM(N122:N124)</f>
        <v>26402497</v>
      </c>
      <c r="O125" s="149">
        <f t="shared" ref="O125" si="19">SUM(O123:O124)</f>
        <v>14744065</v>
      </c>
      <c r="P125" s="149">
        <f>SUM(P122:P124)</f>
        <v>97407562</v>
      </c>
    </row>
    <row r="126" spans="1:16" s="140" customFormat="1" ht="12" customHeight="1" x14ac:dyDescent="0.3">
      <c r="A126" s="104"/>
      <c r="B126" s="151"/>
      <c r="C126" s="152"/>
      <c r="D126" s="125"/>
      <c r="E126" s="125"/>
      <c r="F126" s="125"/>
      <c r="G126" s="95"/>
      <c r="H126" s="95"/>
      <c r="I126" s="98"/>
      <c r="J126" s="98"/>
      <c r="K126" s="95"/>
      <c r="L126" s="141"/>
      <c r="M126" s="141"/>
      <c r="N126" s="141"/>
      <c r="O126" s="141"/>
      <c r="P126" s="141"/>
    </row>
    <row r="127" spans="1:16" s="140" customFormat="1" ht="12" customHeight="1" x14ac:dyDescent="0.3">
      <c r="A127" s="104">
        <v>2</v>
      </c>
      <c r="B127" s="111" t="s">
        <v>229</v>
      </c>
      <c r="C127" s="112" t="s">
        <v>230</v>
      </c>
      <c r="D127" s="125"/>
      <c r="E127" s="125"/>
      <c r="F127" s="125"/>
      <c r="G127" s="95"/>
      <c r="H127" s="95"/>
      <c r="I127" s="98"/>
      <c r="J127" s="98"/>
      <c r="K127" s="95"/>
      <c r="L127" s="141"/>
      <c r="M127" s="141"/>
      <c r="N127" s="141"/>
      <c r="O127" s="141"/>
      <c r="P127" s="141"/>
    </row>
    <row r="128" spans="1:16" s="140" customFormat="1" ht="12" customHeight="1" x14ac:dyDescent="0.3">
      <c r="A128" s="104"/>
      <c r="B128" s="113" t="s">
        <v>27</v>
      </c>
      <c r="C128" s="104"/>
      <c r="D128" s="125"/>
      <c r="E128" s="125"/>
      <c r="F128" s="125"/>
      <c r="G128" s="95"/>
      <c r="H128" s="95"/>
      <c r="I128" s="98"/>
      <c r="J128" s="98"/>
      <c r="K128" s="95"/>
      <c r="L128" s="141"/>
      <c r="M128" s="141"/>
      <c r="N128" s="141"/>
      <c r="O128" s="141"/>
      <c r="P128" s="141"/>
    </row>
    <row r="129" spans="1:16" s="140" customFormat="1" ht="12" customHeight="1" x14ac:dyDescent="0.3">
      <c r="A129" s="104"/>
      <c r="B129" s="115" t="s">
        <v>272</v>
      </c>
      <c r="C129" s="116" t="s">
        <v>275</v>
      </c>
      <c r="D129" s="125"/>
      <c r="F129" s="125"/>
      <c r="G129" s="95"/>
      <c r="H129" s="98">
        <v>240000</v>
      </c>
      <c r="I129" s="98">
        <v>4840000</v>
      </c>
      <c r="J129" s="98"/>
      <c r="K129" s="98">
        <f>SUM(H129:J129)</f>
        <v>5080000</v>
      </c>
      <c r="L129" s="141"/>
      <c r="M129" s="141">
        <v>4980000</v>
      </c>
      <c r="N129" s="141"/>
      <c r="O129" s="141"/>
      <c r="P129" s="141">
        <f>SUM(H129,M129)</f>
        <v>5220000</v>
      </c>
    </row>
    <row r="130" spans="1:16" s="140" customFormat="1" ht="12" customHeight="1" x14ac:dyDescent="0.3">
      <c r="A130" s="104"/>
      <c r="B130" s="115"/>
      <c r="C130" s="116" t="s">
        <v>276</v>
      </c>
      <c r="D130" s="125"/>
      <c r="F130" s="125"/>
      <c r="G130" s="95"/>
      <c r="H130" s="95"/>
      <c r="I130" s="98">
        <v>708701230</v>
      </c>
      <c r="J130" s="98"/>
      <c r="K130" s="98">
        <f>SUM(I130:J130)</f>
        <v>708701230</v>
      </c>
      <c r="L130" s="141"/>
      <c r="M130" s="141">
        <v>184979871</v>
      </c>
      <c r="N130" s="141">
        <v>520640860</v>
      </c>
      <c r="O130" s="141"/>
      <c r="P130" s="141">
        <f>SUM(M130:O130)</f>
        <v>705620731</v>
      </c>
    </row>
    <row r="131" spans="1:16" s="150" customFormat="1" ht="12" customHeight="1" x14ac:dyDescent="0.25">
      <c r="A131" s="144"/>
      <c r="B131" s="146" t="s">
        <v>22</v>
      </c>
      <c r="C131" s="147"/>
      <c r="D131" s="147">
        <v>0</v>
      </c>
      <c r="E131" s="153"/>
      <c r="F131" s="147"/>
      <c r="G131" s="148"/>
      <c r="H131" s="148">
        <f>SUM(H129:H130)</f>
        <v>240000</v>
      </c>
      <c r="I131" s="148">
        <f>SUM(I129:I130)</f>
        <v>713541230</v>
      </c>
      <c r="J131" s="148">
        <f t="shared" ref="J131:K131" si="20">SUM(J129:J130)</f>
        <v>0</v>
      </c>
      <c r="K131" s="148">
        <f t="shared" si="20"/>
        <v>713781230</v>
      </c>
      <c r="L131" s="141"/>
      <c r="M131" s="149">
        <f>SUM(M129:M130)</f>
        <v>189959871</v>
      </c>
      <c r="N131" s="149">
        <f t="shared" ref="N131:O131" si="21">SUM(N129:N130)</f>
        <v>520640860</v>
      </c>
      <c r="O131" s="149">
        <f t="shared" si="21"/>
        <v>0</v>
      </c>
      <c r="P131" s="149">
        <f>SUM(P129:P130)</f>
        <v>710840731</v>
      </c>
    </row>
    <row r="132" spans="1:16" s="140" customFormat="1" ht="12" customHeight="1" x14ac:dyDescent="0.3">
      <c r="A132" s="104"/>
      <c r="B132" s="152"/>
      <c r="C132" s="125"/>
      <c r="D132" s="125"/>
      <c r="F132" s="125"/>
      <c r="G132" s="95"/>
      <c r="H132" s="95"/>
      <c r="I132" s="95"/>
      <c r="J132" s="95"/>
      <c r="K132" s="95"/>
      <c r="L132" s="141"/>
      <c r="M132" s="141"/>
      <c r="N132" s="141"/>
      <c r="O132" s="141"/>
      <c r="P132" s="141"/>
    </row>
    <row r="133" spans="1:16" s="140" customFormat="1" ht="12" customHeight="1" x14ac:dyDescent="0.3">
      <c r="A133" s="128">
        <v>3</v>
      </c>
      <c r="B133" s="154" t="s">
        <v>232</v>
      </c>
      <c r="C133" s="155" t="s">
        <v>233</v>
      </c>
      <c r="D133" s="125"/>
      <c r="F133" s="125"/>
      <c r="G133" s="95"/>
      <c r="H133" s="95"/>
      <c r="I133" s="95"/>
      <c r="J133" s="95"/>
      <c r="K133" s="95"/>
      <c r="L133" s="141"/>
      <c r="M133" s="141"/>
      <c r="N133" s="141"/>
      <c r="O133" s="141"/>
      <c r="P133" s="141"/>
    </row>
    <row r="134" spans="1:16" s="140" customFormat="1" ht="12" customHeight="1" x14ac:dyDescent="0.3">
      <c r="A134" s="128"/>
      <c r="B134" s="154" t="s">
        <v>27</v>
      </c>
      <c r="C134" s="155"/>
      <c r="D134" s="125"/>
      <c r="F134" s="125"/>
      <c r="G134" s="95"/>
      <c r="H134" s="95"/>
      <c r="I134" s="95"/>
      <c r="J134" s="95"/>
      <c r="K134" s="95"/>
      <c r="L134" s="141"/>
      <c r="M134" s="141"/>
      <c r="N134" s="141"/>
      <c r="O134" s="141"/>
      <c r="P134" s="141"/>
    </row>
    <row r="135" spans="1:16" s="140" customFormat="1" ht="12" customHeight="1" x14ac:dyDescent="0.3">
      <c r="A135" s="104"/>
      <c r="B135" s="115" t="s">
        <v>272</v>
      </c>
      <c r="C135" s="116" t="s">
        <v>275</v>
      </c>
      <c r="D135" s="125"/>
      <c r="F135" s="116">
        <v>8337300</v>
      </c>
      <c r="G135" s="95"/>
      <c r="H135" s="95"/>
      <c r="I135" s="98"/>
      <c r="J135" s="95"/>
      <c r="K135" s="95">
        <f>SUM(F135:J135)</f>
        <v>8337300</v>
      </c>
      <c r="L135" s="141"/>
      <c r="M135" s="141">
        <v>0</v>
      </c>
      <c r="N135" s="141">
        <v>3810000</v>
      </c>
      <c r="O135" s="141">
        <v>0</v>
      </c>
      <c r="P135" s="141">
        <f>SUM(M135:O135)</f>
        <v>3810000</v>
      </c>
    </row>
    <row r="136" spans="1:16" s="140" customFormat="1" ht="13.8" x14ac:dyDescent="0.3">
      <c r="A136" s="93"/>
      <c r="B136" s="114"/>
      <c r="C136" s="116" t="s">
        <v>276</v>
      </c>
      <c r="D136" s="125"/>
      <c r="E136" s="125"/>
      <c r="F136" s="125"/>
      <c r="G136" s="95"/>
      <c r="H136" s="95"/>
      <c r="I136" s="98">
        <v>357757442</v>
      </c>
      <c r="J136" s="95"/>
      <c r="K136" s="95">
        <f>SUM(I136:J136)</f>
        <v>357757442</v>
      </c>
      <c r="L136" s="141"/>
      <c r="M136" s="141"/>
      <c r="N136" s="141">
        <v>215816473</v>
      </c>
      <c r="O136" s="141">
        <v>140000000</v>
      </c>
      <c r="P136" s="141">
        <f>SUM(M136:O136)</f>
        <v>355816473</v>
      </c>
    </row>
    <row r="137" spans="1:16" s="140" customFormat="1" ht="13.8" x14ac:dyDescent="0.3">
      <c r="A137" s="93"/>
      <c r="B137" s="114"/>
      <c r="C137" s="116" t="s">
        <v>277</v>
      </c>
      <c r="D137" s="125"/>
      <c r="E137" s="125"/>
      <c r="F137" s="125"/>
      <c r="G137" s="95"/>
      <c r="H137" s="95"/>
      <c r="I137" s="98"/>
      <c r="J137" s="95"/>
      <c r="K137" s="95"/>
      <c r="L137" s="141"/>
      <c r="M137" s="141"/>
      <c r="N137" s="141">
        <v>6468269</v>
      </c>
      <c r="O137" s="141"/>
      <c r="P137" s="141">
        <f>SUM(M137:O137)</f>
        <v>6468269</v>
      </c>
    </row>
    <row r="138" spans="1:16" s="140" customFormat="1" ht="13.8" x14ac:dyDescent="0.3">
      <c r="A138" s="129"/>
      <c r="B138" s="130" t="s">
        <v>22</v>
      </c>
      <c r="C138" s="156"/>
      <c r="D138" s="132"/>
      <c r="E138" s="132"/>
      <c r="F138" s="132">
        <f>SUM(F135:F136)</f>
        <v>8337300</v>
      </c>
      <c r="G138" s="126">
        <f t="shared" ref="G138:K138" si="22">SUM(G135:G136)</f>
        <v>0</v>
      </c>
      <c r="H138" s="126">
        <f t="shared" si="22"/>
        <v>0</v>
      </c>
      <c r="I138" s="126">
        <f t="shared" si="22"/>
        <v>357757442</v>
      </c>
      <c r="J138" s="126">
        <f t="shared" si="22"/>
        <v>0</v>
      </c>
      <c r="K138" s="126">
        <f t="shared" si="22"/>
        <v>366094742</v>
      </c>
      <c r="L138" s="157"/>
      <c r="M138" s="158">
        <f>SUM(M135:M137)</f>
        <v>0</v>
      </c>
      <c r="N138" s="158">
        <f>SUM(N135:N137)</f>
        <v>226094742</v>
      </c>
      <c r="O138" s="158">
        <f>SUM(O135:O137)</f>
        <v>140000000</v>
      </c>
      <c r="P138" s="158">
        <f>SUM(P135:P137)</f>
        <v>366094742</v>
      </c>
    </row>
    <row r="139" spans="1:16" s="140" customFormat="1" ht="13.8" x14ac:dyDescent="0.3">
      <c r="A139" s="93"/>
      <c r="B139" s="124"/>
      <c r="C139" s="128"/>
      <c r="D139" s="125"/>
      <c r="E139" s="125"/>
      <c r="F139" s="125"/>
      <c r="G139" s="95"/>
      <c r="H139" s="95"/>
      <c r="I139" s="95"/>
      <c r="J139" s="95"/>
      <c r="K139" s="95"/>
      <c r="L139" s="141"/>
      <c r="M139" s="141"/>
      <c r="N139" s="141"/>
      <c r="O139" s="141"/>
      <c r="P139" s="141"/>
    </row>
    <row r="140" spans="1:16" s="140" customFormat="1" ht="26.4" x14ac:dyDescent="0.3">
      <c r="A140" s="93">
        <v>4</v>
      </c>
      <c r="B140" s="133" t="s">
        <v>234</v>
      </c>
      <c r="C140" s="112" t="s">
        <v>235</v>
      </c>
      <c r="D140" s="125"/>
      <c r="E140" s="125"/>
      <c r="F140" s="125"/>
      <c r="G140" s="95"/>
      <c r="H140" s="95"/>
      <c r="I140" s="95"/>
      <c r="J140" s="95"/>
      <c r="K140" s="95"/>
      <c r="L140" s="141"/>
      <c r="M140" s="141"/>
      <c r="N140" s="141"/>
      <c r="O140" s="141"/>
      <c r="P140" s="141"/>
    </row>
    <row r="141" spans="1:16" s="140" customFormat="1" ht="13.8" x14ac:dyDescent="0.3">
      <c r="A141" s="93"/>
      <c r="B141" s="113" t="s">
        <v>27</v>
      </c>
      <c r="C141" s="128"/>
      <c r="D141" s="125"/>
      <c r="E141" s="125"/>
      <c r="F141" s="125"/>
      <c r="G141" s="95"/>
      <c r="H141" s="95"/>
      <c r="I141" s="95"/>
      <c r="J141" s="95"/>
      <c r="K141" s="95"/>
      <c r="L141" s="141"/>
      <c r="M141" s="141"/>
      <c r="N141" s="141"/>
      <c r="O141" s="141"/>
      <c r="P141" s="141"/>
    </row>
    <row r="142" spans="1:16" s="140" customFormat="1" ht="13.8" x14ac:dyDescent="0.3">
      <c r="A142" s="93"/>
      <c r="B142" s="114" t="s">
        <v>278</v>
      </c>
      <c r="C142" s="128" t="s">
        <v>279</v>
      </c>
      <c r="D142" s="125"/>
      <c r="E142" s="125"/>
      <c r="F142" s="125"/>
      <c r="G142" s="95"/>
      <c r="H142" s="95"/>
      <c r="I142" s="95"/>
      <c r="J142" s="95"/>
      <c r="K142" s="95"/>
      <c r="L142" s="141"/>
      <c r="M142" s="141">
        <v>254000</v>
      </c>
      <c r="N142" s="141">
        <v>4540250</v>
      </c>
      <c r="O142" s="141">
        <v>0</v>
      </c>
      <c r="P142" s="141">
        <f>SUM(M142:O142)</f>
        <v>4794250</v>
      </c>
    </row>
    <row r="143" spans="1:16" s="140" customFormat="1" ht="13.8" x14ac:dyDescent="0.3">
      <c r="A143" s="93"/>
      <c r="B143" s="114"/>
      <c r="C143" s="128" t="s">
        <v>280</v>
      </c>
      <c r="D143" s="125"/>
      <c r="E143" s="125"/>
      <c r="F143" s="125"/>
      <c r="G143" s="95"/>
      <c r="H143" s="95"/>
      <c r="I143" s="95"/>
      <c r="J143" s="95"/>
      <c r="K143" s="95"/>
      <c r="L143" s="141"/>
      <c r="M143" s="141"/>
      <c r="N143" s="141">
        <v>121675765</v>
      </c>
      <c r="O143" s="141">
        <v>50000000</v>
      </c>
      <c r="P143" s="141">
        <f>SUM(M143:O143)</f>
        <v>171675765</v>
      </c>
    </row>
    <row r="144" spans="1:16" s="140" customFormat="1" ht="13.8" x14ac:dyDescent="0.3">
      <c r="A144" s="129"/>
      <c r="B144" s="130" t="s">
        <v>22</v>
      </c>
      <c r="C144" s="131"/>
      <c r="D144" s="132"/>
      <c r="E144" s="132"/>
      <c r="F144" s="132"/>
      <c r="G144" s="126"/>
      <c r="H144" s="126"/>
      <c r="I144" s="126"/>
      <c r="J144" s="126"/>
      <c r="K144" s="126"/>
      <c r="L144" s="157"/>
      <c r="M144" s="158">
        <f>SUM(M142:M143)</f>
        <v>254000</v>
      </c>
      <c r="N144" s="158">
        <f>SUM(N142:N143)</f>
        <v>126216015</v>
      </c>
      <c r="O144" s="158">
        <f t="shared" ref="O144:P144" si="23">SUM(O142:O143)</f>
        <v>50000000</v>
      </c>
      <c r="P144" s="158">
        <f t="shared" si="23"/>
        <v>176470015</v>
      </c>
    </row>
    <row r="145" spans="1:16" s="140" customFormat="1" ht="13.8" x14ac:dyDescent="0.3">
      <c r="A145" s="93"/>
      <c r="B145" s="124"/>
      <c r="C145" s="128"/>
      <c r="D145" s="125"/>
      <c r="E145" s="125"/>
      <c r="F145" s="125"/>
      <c r="G145" s="95"/>
      <c r="H145" s="95"/>
      <c r="I145" s="95"/>
      <c r="J145" s="95"/>
      <c r="K145" s="95"/>
      <c r="L145" s="141"/>
      <c r="M145" s="141"/>
      <c r="N145" s="141"/>
      <c r="O145" s="141"/>
      <c r="P145" s="141"/>
    </row>
    <row r="146" spans="1:16" s="140" customFormat="1" ht="26.4" x14ac:dyDescent="0.3">
      <c r="A146" s="93">
        <v>5</v>
      </c>
      <c r="B146" s="133" t="s">
        <v>237</v>
      </c>
      <c r="C146" s="112" t="s">
        <v>238</v>
      </c>
      <c r="D146" s="125"/>
      <c r="E146" s="125"/>
      <c r="F146" s="125"/>
      <c r="G146" s="95"/>
      <c r="H146" s="95"/>
      <c r="I146" s="95"/>
      <c r="J146" s="95"/>
      <c r="K146" s="95"/>
      <c r="L146" s="141"/>
      <c r="M146" s="141"/>
      <c r="N146" s="141"/>
      <c r="O146" s="141"/>
      <c r="P146" s="141"/>
    </row>
    <row r="147" spans="1:16" s="140" customFormat="1" ht="13.8" x14ac:dyDescent="0.3">
      <c r="A147" s="93"/>
      <c r="B147" s="113" t="s">
        <v>27</v>
      </c>
      <c r="C147" s="128"/>
      <c r="D147" s="125"/>
      <c r="E147" s="125"/>
      <c r="F147" s="125"/>
      <c r="G147" s="95"/>
      <c r="H147" s="95"/>
      <c r="I147" s="95"/>
      <c r="J147" s="95"/>
      <c r="K147" s="95"/>
      <c r="L147" s="141"/>
      <c r="M147" s="141"/>
      <c r="N147" s="141"/>
      <c r="O147" s="141"/>
      <c r="P147" s="141"/>
    </row>
    <row r="148" spans="1:16" s="140" customFormat="1" ht="13.8" x14ac:dyDescent="0.3">
      <c r="A148" s="93"/>
      <c r="B148" s="114" t="s">
        <v>278</v>
      </c>
      <c r="C148" s="128" t="s">
        <v>279</v>
      </c>
      <c r="D148" s="125"/>
      <c r="E148" s="125"/>
      <c r="F148" s="125"/>
      <c r="G148" s="95"/>
      <c r="H148" s="95"/>
      <c r="I148" s="95"/>
      <c r="J148" s="95"/>
      <c r="K148" s="95"/>
      <c r="L148" s="141"/>
      <c r="M148" s="141">
        <v>0</v>
      </c>
      <c r="N148" s="141">
        <v>1270000</v>
      </c>
      <c r="O148" s="141"/>
      <c r="P148" s="141">
        <f>SUM(M148:O148)</f>
        <v>1270000</v>
      </c>
    </row>
    <row r="149" spans="1:16" s="140" customFormat="1" ht="13.8" x14ac:dyDescent="0.3">
      <c r="A149" s="93"/>
      <c r="B149" s="114"/>
      <c r="C149" s="128" t="s">
        <v>280</v>
      </c>
      <c r="D149" s="125"/>
      <c r="E149" s="125"/>
      <c r="F149" s="125"/>
      <c r="G149" s="95"/>
      <c r="H149" s="95"/>
      <c r="I149" s="95"/>
      <c r="J149" s="95"/>
      <c r="K149" s="95"/>
      <c r="L149" s="141"/>
      <c r="M149" s="141"/>
      <c r="N149" s="141">
        <v>409719535</v>
      </c>
      <c r="O149" s="141"/>
      <c r="P149" s="141">
        <f>SUM(M149:O149)</f>
        <v>409719535</v>
      </c>
    </row>
    <row r="150" spans="1:16" s="140" customFormat="1" ht="13.8" x14ac:dyDescent="0.3">
      <c r="A150" s="129"/>
      <c r="B150" s="130" t="s">
        <v>22</v>
      </c>
      <c r="C150" s="131"/>
      <c r="D150" s="132"/>
      <c r="E150" s="132"/>
      <c r="F150" s="132"/>
      <c r="G150" s="126"/>
      <c r="H150" s="126"/>
      <c r="I150" s="126"/>
      <c r="J150" s="126"/>
      <c r="K150" s="126"/>
      <c r="L150" s="157"/>
      <c r="M150" s="158">
        <f>SUM(M148:M149)</f>
        <v>0</v>
      </c>
      <c r="N150" s="158">
        <f t="shared" ref="N150:P150" si="24">SUM(N148:N149)</f>
        <v>410989535</v>
      </c>
      <c r="O150" s="158">
        <f t="shared" si="24"/>
        <v>0</v>
      </c>
      <c r="P150" s="158">
        <f t="shared" si="24"/>
        <v>410989535</v>
      </c>
    </row>
    <row r="151" spans="1:16" s="140" customFormat="1" ht="13.8" x14ac:dyDescent="0.3">
      <c r="A151" s="93"/>
      <c r="B151" s="124"/>
      <c r="C151" s="128"/>
      <c r="D151" s="125"/>
      <c r="E151" s="125"/>
      <c r="F151" s="125"/>
      <c r="G151" s="95"/>
      <c r="H151" s="95"/>
      <c r="I151" s="95"/>
      <c r="J151" s="95"/>
      <c r="K151" s="95"/>
      <c r="L151" s="141"/>
      <c r="M151" s="141"/>
      <c r="N151" s="141"/>
      <c r="O151" s="141"/>
      <c r="P151" s="141"/>
    </row>
    <row r="152" spans="1:16" s="140" customFormat="1" ht="26.4" x14ac:dyDescent="0.3">
      <c r="A152" s="93">
        <v>6</v>
      </c>
      <c r="B152" s="133" t="s">
        <v>240</v>
      </c>
      <c r="C152" s="112" t="s">
        <v>241</v>
      </c>
      <c r="D152" s="125"/>
      <c r="E152" s="125"/>
      <c r="F152" s="125"/>
      <c r="G152" s="95"/>
      <c r="H152" s="95"/>
      <c r="I152" s="95"/>
      <c r="J152" s="95"/>
      <c r="K152" s="95"/>
      <c r="L152" s="141"/>
      <c r="M152" s="141"/>
      <c r="N152" s="141"/>
      <c r="O152" s="141"/>
      <c r="P152" s="141"/>
    </row>
    <row r="153" spans="1:16" s="140" customFormat="1" ht="13.8" x14ac:dyDescent="0.3">
      <c r="A153" s="93"/>
      <c r="B153" s="113" t="s">
        <v>27</v>
      </c>
      <c r="C153" s="128"/>
      <c r="D153" s="125"/>
      <c r="E153" s="125"/>
      <c r="F153" s="125"/>
      <c r="G153" s="95"/>
      <c r="H153" s="95"/>
      <c r="I153" s="95"/>
      <c r="J153" s="95"/>
      <c r="K153" s="95"/>
      <c r="L153" s="141"/>
      <c r="M153" s="141"/>
      <c r="N153" s="141"/>
      <c r="O153" s="141"/>
      <c r="P153" s="141"/>
    </row>
    <row r="154" spans="1:16" s="140" customFormat="1" ht="13.8" x14ac:dyDescent="0.3">
      <c r="A154" s="93"/>
      <c r="B154" s="114" t="s">
        <v>278</v>
      </c>
      <c r="C154" s="128" t="s">
        <v>279</v>
      </c>
      <c r="D154" s="125"/>
      <c r="E154" s="125"/>
      <c r="F154" s="125"/>
      <c r="G154" s="95"/>
      <c r="H154" s="95"/>
      <c r="I154" s="95"/>
      <c r="J154" s="95"/>
      <c r="K154" s="95"/>
      <c r="L154" s="141"/>
      <c r="M154" s="141">
        <v>0</v>
      </c>
      <c r="N154" s="141">
        <v>0</v>
      </c>
      <c r="O154" s="141">
        <v>3810000</v>
      </c>
      <c r="P154" s="141">
        <f>SUM(M154:O154)</f>
        <v>3810000</v>
      </c>
    </row>
    <row r="155" spans="1:16" s="140" customFormat="1" ht="13.8" x14ac:dyDescent="0.3">
      <c r="A155" s="93"/>
      <c r="B155" s="114"/>
      <c r="C155" s="128" t="s">
        <v>280</v>
      </c>
      <c r="D155" s="125"/>
      <c r="E155" s="125"/>
      <c r="F155" s="125"/>
      <c r="G155" s="95"/>
      <c r="H155" s="95"/>
      <c r="I155" s="95"/>
      <c r="J155" s="95"/>
      <c r="K155" s="95"/>
      <c r="L155" s="141"/>
      <c r="M155" s="141"/>
      <c r="N155" s="141"/>
      <c r="O155" s="141">
        <v>673292804</v>
      </c>
      <c r="P155" s="141">
        <f>SUM(M155:O155)</f>
        <v>673292804</v>
      </c>
    </row>
    <row r="156" spans="1:16" s="140" customFormat="1" ht="13.8" x14ac:dyDescent="0.3">
      <c r="A156" s="129"/>
      <c r="B156" s="130" t="s">
        <v>22</v>
      </c>
      <c r="C156" s="131"/>
      <c r="D156" s="132"/>
      <c r="E156" s="132"/>
      <c r="F156" s="132"/>
      <c r="G156" s="126"/>
      <c r="H156" s="126"/>
      <c r="I156" s="126"/>
      <c r="J156" s="126"/>
      <c r="K156" s="126"/>
      <c r="L156" s="157"/>
      <c r="M156" s="158">
        <f>SUM(M154:M155)</f>
        <v>0</v>
      </c>
      <c r="N156" s="158">
        <f t="shared" ref="N156:P156" si="25">SUM(N154:N155)</f>
        <v>0</v>
      </c>
      <c r="O156" s="158">
        <f t="shared" si="25"/>
        <v>677102804</v>
      </c>
      <c r="P156" s="158">
        <f t="shared" si="25"/>
        <v>677102804</v>
      </c>
    </row>
    <row r="157" spans="1:16" s="140" customFormat="1" ht="13.8" x14ac:dyDescent="0.3">
      <c r="A157" s="93"/>
      <c r="B157" s="124"/>
      <c r="C157" s="128"/>
      <c r="D157" s="125"/>
      <c r="E157" s="125"/>
      <c r="F157" s="125"/>
      <c r="G157" s="95"/>
      <c r="H157" s="95"/>
      <c r="I157" s="95"/>
      <c r="J157" s="95"/>
      <c r="K157" s="95"/>
      <c r="L157" s="141"/>
      <c r="M157" s="141"/>
      <c r="N157" s="141"/>
      <c r="O157" s="141"/>
      <c r="P157" s="141"/>
    </row>
    <row r="158" spans="1:16" s="140" customFormat="1" ht="13.8" x14ac:dyDescent="0.3">
      <c r="A158" s="93">
        <v>7</v>
      </c>
      <c r="B158" s="133" t="s">
        <v>243</v>
      </c>
      <c r="C158" s="112" t="s">
        <v>244</v>
      </c>
      <c r="D158" s="125"/>
      <c r="E158" s="125"/>
      <c r="F158" s="125"/>
      <c r="G158" s="95"/>
      <c r="H158" s="95"/>
      <c r="I158" s="95"/>
      <c r="J158" s="95"/>
      <c r="K158" s="95"/>
      <c r="L158" s="141"/>
      <c r="M158" s="141"/>
      <c r="N158" s="141"/>
      <c r="O158" s="141"/>
      <c r="P158" s="141"/>
    </row>
    <row r="159" spans="1:16" s="140" customFormat="1" ht="13.8" x14ac:dyDescent="0.3">
      <c r="A159" s="93"/>
      <c r="B159" s="113" t="s">
        <v>27</v>
      </c>
      <c r="C159" s="128"/>
      <c r="D159" s="125"/>
      <c r="E159" s="125"/>
      <c r="F159" s="125"/>
      <c r="G159" s="95"/>
      <c r="H159" s="95"/>
      <c r="I159" s="95"/>
      <c r="J159" s="95"/>
      <c r="K159" s="95"/>
      <c r="L159" s="141"/>
      <c r="M159" s="141"/>
      <c r="N159" s="141"/>
      <c r="O159" s="141"/>
      <c r="P159" s="141"/>
    </row>
    <row r="160" spans="1:16" s="140" customFormat="1" ht="13.8" x14ac:dyDescent="0.3">
      <c r="A160" s="93"/>
      <c r="B160" s="114" t="s">
        <v>278</v>
      </c>
      <c r="C160" s="128" t="s">
        <v>279</v>
      </c>
      <c r="D160" s="125"/>
      <c r="E160" s="125"/>
      <c r="F160" s="125"/>
      <c r="G160" s="95"/>
      <c r="H160" s="95"/>
      <c r="I160" s="95"/>
      <c r="J160" s="95"/>
      <c r="K160" s="95"/>
      <c r="L160" s="141"/>
      <c r="M160" s="141">
        <v>0</v>
      </c>
      <c r="N160" s="141">
        <v>0</v>
      </c>
      <c r="O160" s="141">
        <v>2540000</v>
      </c>
      <c r="P160" s="141">
        <f>SUM(M160:O160)</f>
        <v>2540000</v>
      </c>
    </row>
    <row r="161" spans="1:16" s="140" customFormat="1" ht="13.8" x14ac:dyDescent="0.3">
      <c r="A161" s="93"/>
      <c r="B161" s="114"/>
      <c r="C161" s="128" t="s">
        <v>280</v>
      </c>
      <c r="D161" s="125"/>
      <c r="E161" s="125"/>
      <c r="F161" s="125"/>
      <c r="G161" s="95"/>
      <c r="H161" s="95"/>
      <c r="I161" s="95"/>
      <c r="J161" s="95"/>
      <c r="K161" s="95"/>
      <c r="L161" s="141"/>
      <c r="M161" s="141"/>
      <c r="N161" s="141"/>
      <c r="O161" s="141">
        <v>397700746</v>
      </c>
      <c r="P161" s="141">
        <f>SUM(M161:O161)</f>
        <v>397700746</v>
      </c>
    </row>
    <row r="162" spans="1:16" s="140" customFormat="1" ht="13.8" x14ac:dyDescent="0.3">
      <c r="A162" s="129"/>
      <c r="B162" s="130" t="s">
        <v>22</v>
      </c>
      <c r="C162" s="131"/>
      <c r="D162" s="132"/>
      <c r="E162" s="132"/>
      <c r="F162" s="132"/>
      <c r="G162" s="126"/>
      <c r="H162" s="126"/>
      <c r="I162" s="126"/>
      <c r="J162" s="126"/>
      <c r="K162" s="126"/>
      <c r="L162" s="157"/>
      <c r="M162" s="158">
        <f>SUM(M160:M161)</f>
        <v>0</v>
      </c>
      <c r="N162" s="158">
        <f t="shared" ref="N162:O162" si="26">SUM(N160:N161)</f>
        <v>0</v>
      </c>
      <c r="O162" s="158">
        <f t="shared" si="26"/>
        <v>400240746</v>
      </c>
      <c r="P162" s="158">
        <f>SUM(P160:P161)</f>
        <v>400240746</v>
      </c>
    </row>
    <row r="163" spans="1:16" s="140" customFormat="1" ht="13.8" x14ac:dyDescent="0.3">
      <c r="A163" s="93"/>
      <c r="B163" s="124"/>
      <c r="C163" s="128"/>
      <c r="D163" s="125"/>
      <c r="E163" s="125"/>
      <c r="F163" s="125"/>
      <c r="G163" s="95"/>
      <c r="H163" s="95"/>
      <c r="I163" s="95"/>
      <c r="J163" s="95"/>
      <c r="K163" s="95"/>
      <c r="L163" s="141"/>
      <c r="M163" s="141"/>
      <c r="N163" s="141"/>
      <c r="O163" s="141"/>
      <c r="P163" s="141"/>
    </row>
    <row r="164" spans="1:16" s="140" customFormat="1" ht="13.8" x14ac:dyDescent="0.3">
      <c r="A164" s="93">
        <v>8</v>
      </c>
      <c r="B164" s="133" t="s">
        <v>245</v>
      </c>
      <c r="C164" s="112" t="s">
        <v>246</v>
      </c>
      <c r="D164" s="125"/>
      <c r="E164" s="125"/>
      <c r="F164" s="125"/>
      <c r="G164" s="95"/>
      <c r="H164" s="95"/>
      <c r="I164" s="95"/>
      <c r="J164" s="95"/>
      <c r="K164" s="95"/>
      <c r="L164" s="141"/>
      <c r="M164" s="141"/>
      <c r="N164" s="141"/>
      <c r="O164" s="141"/>
      <c r="P164" s="141"/>
    </row>
    <row r="165" spans="1:16" s="140" customFormat="1" ht="13.8" x14ac:dyDescent="0.3">
      <c r="A165" s="93"/>
      <c r="B165" s="113" t="s">
        <v>27</v>
      </c>
      <c r="C165" s="128"/>
      <c r="D165" s="125"/>
      <c r="E165" s="125"/>
      <c r="F165" s="125"/>
      <c r="G165" s="95"/>
      <c r="H165" s="95"/>
      <c r="I165" s="95"/>
      <c r="J165" s="95"/>
      <c r="K165" s="95"/>
      <c r="L165" s="141"/>
      <c r="M165" s="141"/>
      <c r="N165" s="141"/>
      <c r="O165" s="141"/>
      <c r="P165" s="141"/>
    </row>
    <row r="166" spans="1:16" s="140" customFormat="1" ht="13.8" x14ac:dyDescent="0.3">
      <c r="A166" s="93"/>
      <c r="B166" s="114" t="s">
        <v>278</v>
      </c>
      <c r="C166" s="128" t="s">
        <v>279</v>
      </c>
      <c r="D166" s="125"/>
      <c r="E166" s="125"/>
      <c r="F166" s="125"/>
      <c r="G166" s="95"/>
      <c r="H166" s="95"/>
      <c r="I166" s="95"/>
      <c r="J166" s="95"/>
      <c r="K166" s="95"/>
      <c r="L166" s="141"/>
      <c r="M166" s="141">
        <v>0</v>
      </c>
      <c r="N166" s="141">
        <v>635000</v>
      </c>
      <c r="O166" s="141">
        <v>0</v>
      </c>
      <c r="P166" s="141">
        <f>SUM(M166:O166)</f>
        <v>635000</v>
      </c>
    </row>
    <row r="167" spans="1:16" s="140" customFormat="1" ht="13.8" x14ac:dyDescent="0.3">
      <c r="A167" s="93"/>
      <c r="B167" s="114"/>
      <c r="C167" s="128" t="s">
        <v>280</v>
      </c>
      <c r="D167" s="125"/>
      <c r="E167" s="125"/>
      <c r="F167" s="125"/>
      <c r="G167" s="95"/>
      <c r="H167" s="95"/>
      <c r="I167" s="95"/>
      <c r="J167" s="95"/>
      <c r="K167" s="95"/>
      <c r="L167" s="141"/>
      <c r="M167" s="141"/>
      <c r="N167" s="141">
        <v>149930888</v>
      </c>
      <c r="O167" s="141">
        <v>30000000</v>
      </c>
      <c r="P167" s="141">
        <f>SUM(M167:O167)</f>
        <v>179930888</v>
      </c>
    </row>
    <row r="168" spans="1:16" s="140" customFormat="1" ht="13.8" x14ac:dyDescent="0.3">
      <c r="A168" s="129"/>
      <c r="B168" s="130" t="s">
        <v>22</v>
      </c>
      <c r="C168" s="131"/>
      <c r="D168" s="132"/>
      <c r="E168" s="132"/>
      <c r="F168" s="132"/>
      <c r="G168" s="126"/>
      <c r="H168" s="126"/>
      <c r="I168" s="126"/>
      <c r="J168" s="126"/>
      <c r="K168" s="126"/>
      <c r="L168" s="157"/>
      <c r="M168" s="158">
        <f>SUM(M166:M167)</f>
        <v>0</v>
      </c>
      <c r="N168" s="158">
        <f t="shared" ref="N168:P168" si="27">SUM(N166:N167)</f>
        <v>150565888</v>
      </c>
      <c r="O168" s="158">
        <f t="shared" si="27"/>
        <v>30000000</v>
      </c>
      <c r="P168" s="158">
        <f t="shared" si="27"/>
        <v>180565888</v>
      </c>
    </row>
    <row r="169" spans="1:16" s="140" customFormat="1" ht="13.8" x14ac:dyDescent="0.3">
      <c r="A169" s="93"/>
      <c r="B169" s="124"/>
      <c r="C169" s="128"/>
      <c r="D169" s="125"/>
      <c r="E169" s="125"/>
      <c r="F169" s="125"/>
      <c r="G169" s="95"/>
      <c r="H169" s="95"/>
      <c r="I169" s="95"/>
      <c r="J169" s="95"/>
      <c r="K169" s="95"/>
      <c r="L169" s="141"/>
      <c r="M169" s="141"/>
      <c r="N169" s="141"/>
      <c r="O169" s="141"/>
      <c r="P169" s="141"/>
    </row>
    <row r="170" spans="1:16" s="140" customFormat="1" ht="13.8" x14ac:dyDescent="0.3">
      <c r="A170" s="93">
        <v>9</v>
      </c>
      <c r="B170" s="133" t="s">
        <v>247</v>
      </c>
      <c r="C170" s="112" t="s">
        <v>248</v>
      </c>
      <c r="D170" s="125"/>
      <c r="E170" s="125"/>
      <c r="F170" s="125"/>
      <c r="G170" s="95"/>
      <c r="H170" s="95"/>
      <c r="I170" s="95"/>
      <c r="J170" s="95"/>
      <c r="K170" s="95"/>
      <c r="L170" s="141"/>
      <c r="M170" s="141"/>
      <c r="N170" s="141"/>
      <c r="O170" s="141"/>
      <c r="P170" s="141"/>
    </row>
    <row r="171" spans="1:16" s="140" customFormat="1" ht="13.8" x14ac:dyDescent="0.3">
      <c r="A171" s="93"/>
      <c r="B171" s="113" t="s">
        <v>27</v>
      </c>
      <c r="C171" s="128"/>
      <c r="D171" s="125"/>
      <c r="E171" s="125"/>
      <c r="F171" s="125"/>
      <c r="G171" s="95"/>
      <c r="H171" s="95"/>
      <c r="I171" s="95"/>
      <c r="J171" s="95"/>
      <c r="K171" s="95"/>
      <c r="L171" s="141"/>
      <c r="M171" s="141"/>
      <c r="N171" s="141"/>
      <c r="O171" s="141"/>
      <c r="P171" s="141"/>
    </row>
    <row r="172" spans="1:16" s="140" customFormat="1" ht="13.8" x14ac:dyDescent="0.3">
      <c r="A172" s="93"/>
      <c r="B172" s="114" t="s">
        <v>278</v>
      </c>
      <c r="C172" s="128" t="s">
        <v>279</v>
      </c>
      <c r="D172" s="125"/>
      <c r="E172" s="125"/>
      <c r="F172" s="125"/>
      <c r="G172" s="95"/>
      <c r="H172" s="95"/>
      <c r="I172" s="95"/>
      <c r="J172" s="95"/>
      <c r="K172" s="95"/>
      <c r="L172" s="141"/>
      <c r="M172" s="141">
        <v>0</v>
      </c>
      <c r="N172" s="141">
        <v>1368631</v>
      </c>
      <c r="O172" s="141">
        <v>0</v>
      </c>
      <c r="P172" s="141">
        <f>SUM(M172:O172)</f>
        <v>1368631</v>
      </c>
    </row>
    <row r="173" spans="1:16" s="140" customFormat="1" ht="13.8" x14ac:dyDescent="0.3">
      <c r="A173" s="93"/>
      <c r="B173" s="114"/>
      <c r="C173" s="128" t="s">
        <v>280</v>
      </c>
      <c r="D173" s="125"/>
      <c r="E173" s="125"/>
      <c r="F173" s="125"/>
      <c r="G173" s="95"/>
      <c r="H173" s="95"/>
      <c r="I173" s="95"/>
      <c r="J173" s="95"/>
      <c r="K173" s="95"/>
      <c r="L173" s="141"/>
      <c r="M173" s="141">
        <v>0</v>
      </c>
      <c r="N173" s="141">
        <v>133188014</v>
      </c>
      <c r="O173" s="141">
        <v>0</v>
      </c>
      <c r="P173" s="141">
        <f>SUM(M173:O173)</f>
        <v>133188014</v>
      </c>
    </row>
    <row r="174" spans="1:16" s="140" customFormat="1" ht="13.8" x14ac:dyDescent="0.3">
      <c r="A174" s="129"/>
      <c r="B174" s="130" t="s">
        <v>22</v>
      </c>
      <c r="C174" s="131"/>
      <c r="D174" s="132"/>
      <c r="E174" s="132"/>
      <c r="F174" s="132"/>
      <c r="G174" s="126"/>
      <c r="H174" s="126"/>
      <c r="I174" s="126"/>
      <c r="J174" s="126"/>
      <c r="K174" s="126"/>
      <c r="L174" s="157"/>
      <c r="M174" s="158">
        <f>SUM(M172:M173)</f>
        <v>0</v>
      </c>
      <c r="N174" s="158">
        <f t="shared" ref="N174:P174" si="28">SUM(N172:N173)</f>
        <v>134556645</v>
      </c>
      <c r="O174" s="158">
        <f t="shared" si="28"/>
        <v>0</v>
      </c>
      <c r="P174" s="158">
        <f t="shared" si="28"/>
        <v>134556645</v>
      </c>
    </row>
    <row r="175" spans="1:16" s="140" customFormat="1" ht="13.8" x14ac:dyDescent="0.3">
      <c r="A175" s="93"/>
      <c r="B175" s="124"/>
      <c r="C175" s="128"/>
      <c r="D175" s="125"/>
      <c r="E175" s="125"/>
      <c r="F175" s="125"/>
      <c r="G175" s="95"/>
      <c r="H175" s="95"/>
      <c r="I175" s="95"/>
      <c r="J175" s="95"/>
      <c r="K175" s="95"/>
      <c r="L175" s="141"/>
      <c r="M175" s="141"/>
      <c r="N175" s="141"/>
      <c r="O175" s="141"/>
      <c r="P175" s="141"/>
    </row>
    <row r="176" spans="1:16" s="140" customFormat="1" ht="26.4" x14ac:dyDescent="0.3">
      <c r="A176" s="93">
        <v>10</v>
      </c>
      <c r="B176" s="133" t="s">
        <v>249</v>
      </c>
      <c r="C176" s="112" t="s">
        <v>250</v>
      </c>
      <c r="D176" s="125"/>
      <c r="E176" s="125"/>
      <c r="F176" s="125"/>
      <c r="G176" s="95"/>
      <c r="H176" s="95"/>
      <c r="I176" s="95"/>
      <c r="J176" s="95"/>
      <c r="K176" s="95"/>
      <c r="L176" s="141"/>
      <c r="M176" s="141"/>
      <c r="N176" s="141"/>
      <c r="O176" s="141"/>
      <c r="P176" s="141"/>
    </row>
    <row r="177" spans="1:16" s="140" customFormat="1" ht="13.8" x14ac:dyDescent="0.3">
      <c r="A177" s="93"/>
      <c r="B177" s="113" t="s">
        <v>27</v>
      </c>
      <c r="C177" s="128"/>
      <c r="D177" s="125"/>
      <c r="E177" s="125"/>
      <c r="F177" s="125"/>
      <c r="G177" s="95"/>
      <c r="H177" s="95"/>
      <c r="I177" s="95"/>
      <c r="J177" s="95"/>
      <c r="K177" s="95"/>
      <c r="L177" s="141"/>
      <c r="M177" s="141"/>
      <c r="N177" s="141"/>
      <c r="O177" s="141"/>
      <c r="P177" s="141"/>
    </row>
    <row r="178" spans="1:16" s="140" customFormat="1" ht="13.8" x14ac:dyDescent="0.3">
      <c r="A178" s="93"/>
      <c r="B178" s="114" t="s">
        <v>278</v>
      </c>
      <c r="C178" s="128" t="s">
        <v>279</v>
      </c>
      <c r="D178" s="125"/>
      <c r="E178" s="125"/>
      <c r="F178" s="125"/>
      <c r="G178" s="95"/>
      <c r="H178" s="95"/>
      <c r="I178" s="95"/>
      <c r="J178" s="95"/>
      <c r="K178" s="95"/>
      <c r="L178" s="141"/>
      <c r="M178" s="141">
        <v>1390000</v>
      </c>
      <c r="N178" s="141">
        <v>5152056</v>
      </c>
      <c r="O178" s="141">
        <v>0</v>
      </c>
      <c r="P178" s="141">
        <f>SUM(M178:O178)</f>
        <v>6542056</v>
      </c>
    </row>
    <row r="179" spans="1:16" s="140" customFormat="1" ht="13.8" x14ac:dyDescent="0.3">
      <c r="A179" s="93"/>
      <c r="B179" s="114"/>
      <c r="C179" s="128" t="s">
        <v>280</v>
      </c>
      <c r="D179" s="125"/>
      <c r="E179" s="125"/>
      <c r="F179" s="125"/>
      <c r="G179" s="95"/>
      <c r="H179" s="95"/>
      <c r="I179" s="95"/>
      <c r="J179" s="95"/>
      <c r="K179" s="95"/>
      <c r="L179" s="141"/>
      <c r="M179" s="141"/>
      <c r="N179" s="141">
        <v>63457944</v>
      </c>
      <c r="O179" s="141">
        <v>30000000</v>
      </c>
      <c r="P179" s="141">
        <v>93457944</v>
      </c>
    </row>
    <row r="180" spans="1:16" s="140" customFormat="1" ht="13.8" x14ac:dyDescent="0.3">
      <c r="A180" s="129"/>
      <c r="B180" s="130" t="s">
        <v>22</v>
      </c>
      <c r="C180" s="131"/>
      <c r="D180" s="132"/>
      <c r="E180" s="132"/>
      <c r="F180" s="132"/>
      <c r="G180" s="126"/>
      <c r="H180" s="126"/>
      <c r="I180" s="126"/>
      <c r="J180" s="126"/>
      <c r="K180" s="126"/>
      <c r="L180" s="157"/>
      <c r="M180" s="158">
        <f>SUM(M178:M179)</f>
        <v>1390000</v>
      </c>
      <c r="N180" s="158">
        <f>SUM(N178:N179)</f>
        <v>68610000</v>
      </c>
      <c r="O180" s="158">
        <v>0</v>
      </c>
      <c r="P180" s="158">
        <f>SUM(P178:P179)</f>
        <v>100000000</v>
      </c>
    </row>
    <row r="181" spans="1:16" s="140" customFormat="1" ht="13.8" x14ac:dyDescent="0.3">
      <c r="A181" s="93"/>
      <c r="B181" s="124"/>
      <c r="C181" s="128"/>
      <c r="D181" s="125"/>
      <c r="E181" s="125"/>
      <c r="F181" s="125"/>
      <c r="G181" s="95"/>
      <c r="H181" s="95"/>
      <c r="I181" s="95"/>
      <c r="J181" s="95"/>
      <c r="K181" s="95"/>
      <c r="L181" s="141"/>
      <c r="M181" s="141"/>
      <c r="N181" s="141"/>
      <c r="O181" s="141"/>
      <c r="P181" s="141"/>
    </row>
    <row r="182" spans="1:16" s="140" customFormat="1" ht="26.4" x14ac:dyDescent="0.3">
      <c r="A182" s="93">
        <v>11</v>
      </c>
      <c r="B182" s="133" t="s">
        <v>251</v>
      </c>
      <c r="C182" s="112" t="s">
        <v>252</v>
      </c>
      <c r="D182" s="125"/>
      <c r="E182" s="125"/>
      <c r="F182" s="125"/>
      <c r="G182" s="95"/>
      <c r="H182" s="95"/>
      <c r="I182" s="95"/>
      <c r="J182" s="95"/>
      <c r="K182" s="95"/>
      <c r="L182" s="141"/>
      <c r="M182" s="141"/>
      <c r="N182" s="141"/>
      <c r="O182" s="141"/>
      <c r="P182" s="141"/>
    </row>
    <row r="183" spans="1:16" s="140" customFormat="1" ht="13.8" x14ac:dyDescent="0.3">
      <c r="A183" s="93"/>
      <c r="B183" s="113" t="s">
        <v>27</v>
      </c>
      <c r="C183" s="128"/>
      <c r="D183" s="125"/>
      <c r="E183" s="125"/>
      <c r="F183" s="125"/>
      <c r="G183" s="95"/>
      <c r="H183" s="95"/>
      <c r="I183" s="95"/>
      <c r="J183" s="95"/>
      <c r="K183" s="95"/>
      <c r="L183" s="141"/>
      <c r="M183" s="141"/>
      <c r="N183" s="141"/>
      <c r="O183" s="141"/>
      <c r="P183" s="141"/>
    </row>
    <row r="184" spans="1:16" s="140" customFormat="1" ht="13.8" x14ac:dyDescent="0.3">
      <c r="A184" s="93"/>
      <c r="B184" s="114" t="s">
        <v>278</v>
      </c>
      <c r="C184" s="128" t="s">
        <v>279</v>
      </c>
      <c r="D184" s="125"/>
      <c r="E184" s="125"/>
      <c r="F184" s="125"/>
      <c r="G184" s="95"/>
      <c r="H184" s="95"/>
      <c r="I184" s="95"/>
      <c r="J184" s="95"/>
      <c r="K184" s="95"/>
      <c r="L184" s="141"/>
      <c r="M184" s="141">
        <v>1075000</v>
      </c>
      <c r="N184" s="141">
        <v>0</v>
      </c>
      <c r="O184" s="141">
        <v>5419743</v>
      </c>
      <c r="P184" s="141">
        <f>SUM(M184:O184)</f>
        <v>6494743</v>
      </c>
    </row>
    <row r="185" spans="1:16" s="140" customFormat="1" ht="13.8" x14ac:dyDescent="0.3">
      <c r="A185" s="93"/>
      <c r="B185" s="114"/>
      <c r="C185" s="128" t="s">
        <v>280</v>
      </c>
      <c r="D185" s="125"/>
      <c r="E185" s="125"/>
      <c r="F185" s="125"/>
      <c r="G185" s="95"/>
      <c r="H185" s="95"/>
      <c r="I185" s="95"/>
      <c r="J185" s="95"/>
      <c r="K185" s="95"/>
      <c r="L185" s="141"/>
      <c r="M185" s="141"/>
      <c r="N185" s="141">
        <v>0</v>
      </c>
      <c r="O185" s="141">
        <v>72910618</v>
      </c>
      <c r="P185" s="141">
        <f>SUM(M185:O185)</f>
        <v>72910618</v>
      </c>
    </row>
    <row r="186" spans="1:16" s="140" customFormat="1" ht="13.8" x14ac:dyDescent="0.3">
      <c r="A186" s="129"/>
      <c r="B186" s="130" t="s">
        <v>22</v>
      </c>
      <c r="C186" s="131"/>
      <c r="D186" s="132"/>
      <c r="E186" s="132"/>
      <c r="F186" s="132"/>
      <c r="G186" s="126"/>
      <c r="H186" s="126"/>
      <c r="I186" s="126"/>
      <c r="J186" s="126"/>
      <c r="K186" s="126"/>
      <c r="L186" s="157"/>
      <c r="M186" s="158">
        <f>SUM(M184:M185)</f>
        <v>1075000</v>
      </c>
      <c r="N186" s="158">
        <v>0</v>
      </c>
      <c r="O186" s="158">
        <f>SUM(O184:O185)</f>
        <v>78330361</v>
      </c>
      <c r="P186" s="158">
        <f t="shared" ref="P186" si="29">SUM(P184:P185)</f>
        <v>79405361</v>
      </c>
    </row>
    <row r="187" spans="1:16" s="140" customFormat="1" ht="13.8" x14ac:dyDescent="0.3">
      <c r="A187" s="93"/>
      <c r="B187" s="124"/>
      <c r="C187" s="128"/>
      <c r="D187" s="125"/>
      <c r="E187" s="125"/>
      <c r="F187" s="125"/>
      <c r="G187" s="95"/>
      <c r="H187" s="95"/>
      <c r="I187" s="95"/>
      <c r="J187" s="95"/>
      <c r="K187" s="95"/>
      <c r="L187" s="141"/>
      <c r="M187" s="141"/>
      <c r="N187" s="141"/>
      <c r="O187" s="141"/>
      <c r="P187" s="141"/>
    </row>
    <row r="188" spans="1:16" s="140" customFormat="1" ht="52.8" x14ac:dyDescent="0.3">
      <c r="A188" s="93">
        <v>12</v>
      </c>
      <c r="B188" s="133" t="s">
        <v>253</v>
      </c>
      <c r="C188" s="112" t="s">
        <v>254</v>
      </c>
      <c r="D188" s="125"/>
      <c r="E188" s="125"/>
      <c r="F188" s="125"/>
      <c r="G188" s="95"/>
      <c r="H188" s="95"/>
      <c r="I188" s="95"/>
      <c r="J188" s="95"/>
      <c r="K188" s="95"/>
      <c r="L188" s="141"/>
      <c r="M188" s="141"/>
      <c r="N188" s="141"/>
      <c r="O188" s="141"/>
      <c r="P188" s="141"/>
    </row>
    <row r="189" spans="1:16" s="140" customFormat="1" ht="13.8" x14ac:dyDescent="0.3">
      <c r="A189" s="93"/>
      <c r="B189" s="113" t="s">
        <v>27</v>
      </c>
      <c r="C189" s="128"/>
      <c r="D189" s="125"/>
      <c r="E189" s="125"/>
      <c r="F189" s="125"/>
      <c r="G189" s="95"/>
      <c r="H189" s="95"/>
      <c r="I189" s="95"/>
      <c r="J189" s="95"/>
      <c r="K189" s="95"/>
      <c r="L189" s="141"/>
      <c r="M189" s="141"/>
      <c r="N189" s="141"/>
      <c r="O189" s="141"/>
      <c r="P189" s="141"/>
    </row>
    <row r="190" spans="1:16" s="140" customFormat="1" ht="13.8" x14ac:dyDescent="0.3">
      <c r="A190" s="93"/>
      <c r="B190" s="114" t="s">
        <v>278</v>
      </c>
      <c r="C190" s="128" t="s">
        <v>279</v>
      </c>
      <c r="D190" s="125"/>
      <c r="E190" s="125"/>
      <c r="F190" s="125"/>
      <c r="G190" s="95"/>
      <c r="H190" s="95"/>
      <c r="I190" s="95"/>
      <c r="J190" s="95"/>
      <c r="K190" s="95"/>
      <c r="L190" s="141"/>
      <c r="M190" s="141">
        <v>0</v>
      </c>
      <c r="N190" s="141">
        <v>1270000</v>
      </c>
      <c r="O190" s="141">
        <v>0</v>
      </c>
      <c r="P190" s="141">
        <f>SUM(M190:O190)</f>
        <v>1270000</v>
      </c>
    </row>
    <row r="191" spans="1:16" s="140" customFormat="1" ht="13.8" x14ac:dyDescent="0.3">
      <c r="A191" s="93"/>
      <c r="B191" s="114"/>
      <c r="C191" s="128" t="s">
        <v>280</v>
      </c>
      <c r="D191" s="125"/>
      <c r="E191" s="125"/>
      <c r="F191" s="125"/>
      <c r="G191" s="95"/>
      <c r="H191" s="95"/>
      <c r="I191" s="95"/>
      <c r="J191" s="95"/>
      <c r="K191" s="95"/>
      <c r="L191" s="141"/>
      <c r="M191" s="141">
        <v>0</v>
      </c>
      <c r="N191" s="141">
        <v>308867009</v>
      </c>
      <c r="O191" s="141">
        <v>0</v>
      </c>
      <c r="P191" s="141">
        <f>SUM(M191:O191)</f>
        <v>308867009</v>
      </c>
    </row>
    <row r="192" spans="1:16" s="140" customFormat="1" ht="13.8" x14ac:dyDescent="0.3">
      <c r="A192" s="129"/>
      <c r="B192" s="130" t="s">
        <v>22</v>
      </c>
      <c r="C192" s="131"/>
      <c r="D192" s="132"/>
      <c r="E192" s="132"/>
      <c r="F192" s="132"/>
      <c r="G192" s="126"/>
      <c r="H192" s="126"/>
      <c r="I192" s="126"/>
      <c r="J192" s="126"/>
      <c r="K192" s="126"/>
      <c r="L192" s="157"/>
      <c r="M192" s="158">
        <f>SUM(M190:M191)</f>
        <v>0</v>
      </c>
      <c r="N192" s="158">
        <f t="shared" ref="N192:P192" si="30">SUM(N190:N191)</f>
        <v>310137009</v>
      </c>
      <c r="O192" s="158">
        <f t="shared" si="30"/>
        <v>0</v>
      </c>
      <c r="P192" s="158">
        <f t="shared" si="30"/>
        <v>310137009</v>
      </c>
    </row>
    <row r="193" spans="1:16" s="140" customFormat="1" ht="13.8" x14ac:dyDescent="0.3">
      <c r="A193" s="93"/>
      <c r="B193" s="124"/>
      <c r="C193" s="128"/>
      <c r="D193" s="125"/>
      <c r="E193" s="125"/>
      <c r="F193" s="125"/>
      <c r="G193" s="95"/>
      <c r="H193" s="95"/>
      <c r="I193" s="95"/>
      <c r="J193" s="95"/>
      <c r="K193" s="95"/>
      <c r="L193" s="141"/>
      <c r="M193" s="141"/>
      <c r="N193" s="141"/>
      <c r="O193" s="141"/>
      <c r="P193" s="141"/>
    </row>
    <row r="194" spans="1:16" s="140" customFormat="1" ht="13.8" x14ac:dyDescent="0.3">
      <c r="A194" s="93">
        <v>13</v>
      </c>
      <c r="B194" s="133" t="s">
        <v>255</v>
      </c>
      <c r="C194" s="112" t="s">
        <v>256</v>
      </c>
      <c r="D194" s="125"/>
      <c r="E194" s="125"/>
      <c r="F194" s="125"/>
      <c r="G194" s="95"/>
      <c r="H194" s="95"/>
      <c r="I194" s="95"/>
      <c r="J194" s="95"/>
      <c r="K194" s="95"/>
      <c r="L194" s="141"/>
      <c r="M194" s="141"/>
      <c r="N194" s="141"/>
      <c r="O194" s="141"/>
      <c r="P194" s="141"/>
    </row>
    <row r="195" spans="1:16" s="140" customFormat="1" ht="13.8" x14ac:dyDescent="0.3">
      <c r="A195" s="93"/>
      <c r="B195" s="113" t="s">
        <v>27</v>
      </c>
      <c r="C195" s="128"/>
      <c r="D195" s="125"/>
      <c r="E195" s="125"/>
      <c r="F195" s="125"/>
      <c r="G195" s="95"/>
      <c r="H195" s="95"/>
      <c r="I195" s="95"/>
      <c r="J195" s="95"/>
      <c r="K195" s="95"/>
      <c r="L195" s="141"/>
      <c r="M195" s="141"/>
      <c r="N195" s="141"/>
      <c r="O195" s="141"/>
      <c r="P195" s="141"/>
    </row>
    <row r="196" spans="1:16" s="140" customFormat="1" ht="13.8" x14ac:dyDescent="0.3">
      <c r="A196" s="93"/>
      <c r="B196" s="114" t="s">
        <v>278</v>
      </c>
      <c r="C196" s="128" t="s">
        <v>273</v>
      </c>
      <c r="D196" s="125"/>
      <c r="E196" s="125"/>
      <c r="F196" s="125"/>
      <c r="G196" s="95"/>
      <c r="H196" s="292"/>
      <c r="I196" s="292"/>
      <c r="J196" s="292"/>
      <c r="K196" s="292"/>
      <c r="L196" s="298"/>
      <c r="M196" s="298">
        <v>500000</v>
      </c>
      <c r="N196" s="298">
        <v>15000000</v>
      </c>
      <c r="O196" s="298">
        <v>37708000</v>
      </c>
      <c r="P196" s="141">
        <f>SUM(M196:O196)</f>
        <v>53208000</v>
      </c>
    </row>
    <row r="197" spans="1:16" s="140" customFormat="1" ht="13.8" x14ac:dyDescent="0.3">
      <c r="A197" s="93"/>
      <c r="B197" s="114"/>
      <c r="C197" s="128" t="s">
        <v>274</v>
      </c>
      <c r="D197" s="125"/>
      <c r="E197" s="125"/>
      <c r="F197" s="125"/>
      <c r="G197" s="95"/>
      <c r="H197" s="292"/>
      <c r="I197" s="292"/>
      <c r="J197" s="292"/>
      <c r="K197" s="292"/>
      <c r="L197" s="298"/>
      <c r="M197" s="298">
        <v>0</v>
      </c>
      <c r="N197" s="298">
        <v>42334788</v>
      </c>
      <c r="O197" s="298">
        <v>63502182</v>
      </c>
      <c r="P197" s="141">
        <f t="shared" ref="P197:P198" si="31">SUM(M197:O197)</f>
        <v>105836970</v>
      </c>
    </row>
    <row r="198" spans="1:16" s="140" customFormat="1" ht="13.8" x14ac:dyDescent="0.3">
      <c r="A198" s="93"/>
      <c r="B198" s="114"/>
      <c r="C198" s="128" t="s">
        <v>281</v>
      </c>
      <c r="D198" s="125"/>
      <c r="E198" s="125"/>
      <c r="F198" s="125"/>
      <c r="G198" s="95"/>
      <c r="H198" s="292"/>
      <c r="I198" s="292"/>
      <c r="J198" s="292"/>
      <c r="K198" s="292"/>
      <c r="L198" s="298"/>
      <c r="M198" s="298">
        <v>0</v>
      </c>
      <c r="N198" s="298">
        <v>19413000</v>
      </c>
      <c r="O198" s="298">
        <v>0</v>
      </c>
      <c r="P198" s="141">
        <f t="shared" si="31"/>
        <v>19413000</v>
      </c>
    </row>
    <row r="199" spans="1:16" s="140" customFormat="1" ht="13.8" x14ac:dyDescent="0.3">
      <c r="A199" s="129"/>
      <c r="B199" s="130" t="s">
        <v>22</v>
      </c>
      <c r="C199" s="131"/>
      <c r="D199" s="132"/>
      <c r="E199" s="132"/>
      <c r="F199" s="132"/>
      <c r="G199" s="126"/>
      <c r="H199" s="295"/>
      <c r="I199" s="295"/>
      <c r="J199" s="295"/>
      <c r="K199" s="295"/>
      <c r="L199" s="299"/>
      <c r="M199" s="300">
        <f>SUM(M196:M198)</f>
        <v>500000</v>
      </c>
      <c r="N199" s="300">
        <f t="shared" ref="N199:P199" si="32">SUM(N196:N198)</f>
        <v>76747788</v>
      </c>
      <c r="O199" s="300">
        <f t="shared" si="32"/>
        <v>101210182</v>
      </c>
      <c r="P199" s="158">
        <f t="shared" si="32"/>
        <v>178457970</v>
      </c>
    </row>
    <row r="200" spans="1:16" s="140" customFormat="1" ht="13.8" x14ac:dyDescent="0.3">
      <c r="A200" s="93"/>
      <c r="B200" s="124"/>
      <c r="C200" s="128"/>
      <c r="D200" s="125"/>
      <c r="E200" s="125"/>
      <c r="F200" s="125"/>
      <c r="G200" s="95"/>
      <c r="H200" s="292"/>
      <c r="I200" s="292"/>
      <c r="J200" s="292"/>
      <c r="K200" s="292"/>
      <c r="L200" s="298"/>
      <c r="M200" s="298"/>
      <c r="N200" s="298"/>
      <c r="O200" s="298"/>
      <c r="P200" s="141"/>
    </row>
    <row r="201" spans="1:16" s="140" customFormat="1" ht="26.4" x14ac:dyDescent="0.3">
      <c r="A201" s="93">
        <v>14</v>
      </c>
      <c r="B201" s="133" t="s">
        <v>257</v>
      </c>
      <c r="C201" s="112" t="s">
        <v>258</v>
      </c>
      <c r="D201" s="125"/>
      <c r="E201" s="125"/>
      <c r="F201" s="125"/>
      <c r="G201" s="95"/>
      <c r="H201" s="292"/>
      <c r="I201" s="292"/>
      <c r="J201" s="292"/>
      <c r="K201" s="292"/>
      <c r="L201" s="298"/>
      <c r="M201" s="298"/>
      <c r="N201" s="298"/>
      <c r="O201" s="298"/>
      <c r="P201" s="141"/>
    </row>
    <row r="202" spans="1:16" s="140" customFormat="1" ht="13.8" x14ac:dyDescent="0.3">
      <c r="A202" s="93"/>
      <c r="B202" s="113" t="s">
        <v>27</v>
      </c>
      <c r="C202" s="128"/>
      <c r="D202" s="125"/>
      <c r="E202" s="125"/>
      <c r="F202" s="125"/>
      <c r="G202" s="95"/>
      <c r="H202" s="292"/>
      <c r="I202" s="292"/>
      <c r="J202" s="292"/>
      <c r="K202" s="292"/>
      <c r="L202" s="298"/>
      <c r="M202" s="298"/>
      <c r="N202" s="298"/>
      <c r="O202" s="298"/>
      <c r="P202" s="141"/>
    </row>
    <row r="203" spans="1:16" s="140" customFormat="1" ht="13.8" x14ac:dyDescent="0.3">
      <c r="A203" s="93"/>
      <c r="B203" s="114" t="s">
        <v>278</v>
      </c>
      <c r="C203" s="128" t="s">
        <v>273</v>
      </c>
      <c r="D203" s="125"/>
      <c r="E203" s="125"/>
      <c r="F203" s="125"/>
      <c r="G203" s="95"/>
      <c r="H203" s="292"/>
      <c r="I203" s="292"/>
      <c r="J203" s="292"/>
      <c r="K203" s="292"/>
      <c r="L203" s="298"/>
      <c r="M203" s="298">
        <v>0</v>
      </c>
      <c r="N203" s="298">
        <v>9763200</v>
      </c>
      <c r="O203" s="298">
        <v>14644800</v>
      </c>
      <c r="P203" s="141">
        <f>SUM(M203:O203)</f>
        <v>24408000</v>
      </c>
    </row>
    <row r="204" spans="1:16" s="140" customFormat="1" ht="13.8" x14ac:dyDescent="0.3">
      <c r="A204" s="129"/>
      <c r="B204" s="130" t="s">
        <v>22</v>
      </c>
      <c r="C204" s="131"/>
      <c r="D204" s="132"/>
      <c r="E204" s="132"/>
      <c r="F204" s="132"/>
      <c r="G204" s="126"/>
      <c r="H204" s="295"/>
      <c r="I204" s="295"/>
      <c r="J204" s="295"/>
      <c r="K204" s="295"/>
      <c r="L204" s="299"/>
      <c r="M204" s="300">
        <f>SUM(M203)</f>
        <v>0</v>
      </c>
      <c r="N204" s="300">
        <f>SUM(N203)</f>
        <v>9763200</v>
      </c>
      <c r="O204" s="300">
        <f t="shared" ref="O204:P204" si="33">SUM(O203)</f>
        <v>14644800</v>
      </c>
      <c r="P204" s="158">
        <f t="shared" si="33"/>
        <v>24408000</v>
      </c>
    </row>
    <row r="205" spans="1:16" s="140" customFormat="1" ht="13.8" x14ac:dyDescent="0.3">
      <c r="A205" s="93"/>
      <c r="B205" s="124"/>
      <c r="C205" s="128"/>
      <c r="D205" s="125"/>
      <c r="E205" s="125"/>
      <c r="F205" s="125"/>
      <c r="G205" s="95"/>
      <c r="H205" s="292"/>
      <c r="I205" s="292"/>
      <c r="J205" s="292"/>
      <c r="K205" s="292"/>
      <c r="L205" s="298"/>
      <c r="M205" s="298"/>
      <c r="N205" s="298"/>
      <c r="O205" s="298"/>
      <c r="P205" s="141"/>
    </row>
    <row r="206" spans="1:16" s="140" customFormat="1" ht="26.4" x14ac:dyDescent="0.3">
      <c r="A206" s="93">
        <v>15</v>
      </c>
      <c r="B206" s="133" t="s">
        <v>259</v>
      </c>
      <c r="C206" s="112" t="s">
        <v>260</v>
      </c>
      <c r="D206" s="125"/>
      <c r="E206" s="125"/>
      <c r="F206" s="125"/>
      <c r="G206" s="95"/>
      <c r="H206" s="292"/>
      <c r="I206" s="292"/>
      <c r="J206" s="292"/>
      <c r="K206" s="292"/>
      <c r="L206" s="298"/>
      <c r="M206" s="298"/>
      <c r="N206" s="298"/>
      <c r="O206" s="298"/>
      <c r="P206" s="141"/>
    </row>
    <row r="207" spans="1:16" s="140" customFormat="1" ht="13.8" x14ac:dyDescent="0.3">
      <c r="A207" s="93"/>
      <c r="B207" s="113" t="s">
        <v>27</v>
      </c>
      <c r="C207" s="128"/>
      <c r="D207" s="125"/>
      <c r="E207" s="125"/>
      <c r="F207" s="125"/>
      <c r="G207" s="95"/>
      <c r="H207" s="292"/>
      <c r="I207" s="292"/>
      <c r="J207" s="292"/>
      <c r="K207" s="292"/>
      <c r="L207" s="298"/>
      <c r="M207" s="298"/>
      <c r="N207" s="298"/>
      <c r="O207" s="298"/>
      <c r="P207" s="141"/>
    </row>
    <row r="208" spans="1:16" s="140" customFormat="1" ht="13.8" x14ac:dyDescent="0.3">
      <c r="A208" s="93"/>
      <c r="B208" s="114" t="s">
        <v>278</v>
      </c>
      <c r="C208" s="128" t="s">
        <v>279</v>
      </c>
      <c r="D208" s="125"/>
      <c r="E208" s="125"/>
      <c r="F208" s="125"/>
      <c r="G208" s="95"/>
      <c r="H208" s="292"/>
      <c r="I208" s="292"/>
      <c r="J208" s="292"/>
      <c r="K208" s="292"/>
      <c r="L208" s="298"/>
      <c r="M208" s="298"/>
      <c r="N208" s="298">
        <v>635000</v>
      </c>
      <c r="O208" s="298"/>
      <c r="P208" s="141">
        <f>SUM(M208:O208)</f>
        <v>635000</v>
      </c>
    </row>
    <row r="209" spans="1:16" s="140" customFormat="1" ht="13.8" x14ac:dyDescent="0.3">
      <c r="A209" s="93"/>
      <c r="B209" s="114"/>
      <c r="C209" s="128" t="s">
        <v>280</v>
      </c>
      <c r="D209" s="125"/>
      <c r="E209" s="125"/>
      <c r="F209" s="125"/>
      <c r="G209" s="95"/>
      <c r="H209" s="292"/>
      <c r="I209" s="292"/>
      <c r="J209" s="292"/>
      <c r="K209" s="292"/>
      <c r="L209" s="298"/>
      <c r="M209" s="301"/>
      <c r="N209" s="301">
        <v>368116776</v>
      </c>
      <c r="O209" s="301"/>
      <c r="P209" s="159">
        <f>SUM(M209:O209)</f>
        <v>368116776</v>
      </c>
    </row>
    <row r="210" spans="1:16" s="140" customFormat="1" ht="13.8" x14ac:dyDescent="0.3">
      <c r="A210" s="129"/>
      <c r="B210" s="130" t="s">
        <v>22</v>
      </c>
      <c r="C210" s="131"/>
      <c r="D210" s="132"/>
      <c r="E210" s="132"/>
      <c r="F210" s="132"/>
      <c r="G210" s="126"/>
      <c r="H210" s="295"/>
      <c r="I210" s="295"/>
      <c r="J210" s="295"/>
      <c r="K210" s="295"/>
      <c r="L210" s="299"/>
      <c r="M210" s="300">
        <f>SUM(M208:M209)</f>
        <v>0</v>
      </c>
      <c r="N210" s="300">
        <f t="shared" ref="N210:P210" si="34">SUM(N208:N209)</f>
        <v>368751776</v>
      </c>
      <c r="O210" s="300">
        <f t="shared" si="34"/>
        <v>0</v>
      </c>
      <c r="P210" s="158">
        <f t="shared" si="34"/>
        <v>368751776</v>
      </c>
    </row>
    <row r="211" spans="1:16" s="140" customFormat="1" ht="13.8" x14ac:dyDescent="0.3">
      <c r="A211" s="93"/>
      <c r="B211" s="124"/>
      <c r="C211" s="128"/>
      <c r="D211" s="125"/>
      <c r="E211" s="125"/>
      <c r="F211" s="125"/>
      <c r="G211" s="95"/>
      <c r="H211" s="95"/>
      <c r="I211" s="95"/>
      <c r="J211" s="95"/>
      <c r="K211" s="95"/>
      <c r="L211" s="141"/>
      <c r="M211" s="141"/>
      <c r="N211" s="141"/>
      <c r="O211" s="141"/>
      <c r="P211" s="141"/>
    </row>
    <row r="212" spans="1:16" s="140" customFormat="1" ht="26.4" x14ac:dyDescent="0.3">
      <c r="A212" s="93">
        <v>16</v>
      </c>
      <c r="B212" s="133" t="s">
        <v>261</v>
      </c>
      <c r="C212" s="112" t="s">
        <v>262</v>
      </c>
      <c r="D212" s="125"/>
      <c r="E212" s="125"/>
      <c r="F212" s="125"/>
      <c r="G212" s="95"/>
      <c r="H212" s="95"/>
      <c r="I212" s="95"/>
      <c r="J212" s="95"/>
      <c r="K212" s="95"/>
      <c r="L212" s="141"/>
      <c r="M212" s="141"/>
      <c r="N212" s="141"/>
      <c r="O212" s="141"/>
      <c r="P212" s="141"/>
    </row>
    <row r="213" spans="1:16" s="140" customFormat="1" ht="13.8" x14ac:dyDescent="0.3">
      <c r="A213" s="93"/>
      <c r="B213" s="113" t="s">
        <v>27</v>
      </c>
      <c r="C213" s="128"/>
      <c r="D213" s="125"/>
      <c r="E213" s="125"/>
      <c r="F213" s="125"/>
      <c r="G213" s="95"/>
      <c r="H213" s="95"/>
      <c r="I213" s="95"/>
      <c r="J213" s="95"/>
      <c r="K213" s="95"/>
      <c r="L213" s="141"/>
      <c r="M213" s="141"/>
      <c r="N213" s="141"/>
      <c r="O213" s="141"/>
      <c r="P213" s="141"/>
    </row>
    <row r="214" spans="1:16" s="140" customFormat="1" ht="13.8" x14ac:dyDescent="0.3">
      <c r="A214" s="93"/>
      <c r="B214" s="114" t="s">
        <v>278</v>
      </c>
      <c r="C214" s="128" t="s">
        <v>279</v>
      </c>
      <c r="D214" s="125"/>
      <c r="E214" s="125"/>
      <c r="F214" s="125"/>
      <c r="G214" s="95"/>
      <c r="H214" s="95"/>
      <c r="I214" s="95"/>
      <c r="J214" s="95"/>
      <c r="K214" s="95"/>
      <c r="L214" s="141"/>
      <c r="M214" s="141">
        <v>0</v>
      </c>
      <c r="N214" s="141">
        <v>0</v>
      </c>
      <c r="O214" s="141">
        <v>5715000</v>
      </c>
      <c r="P214" s="141">
        <f>SUM(M214:O214)</f>
        <v>5715000</v>
      </c>
    </row>
    <row r="215" spans="1:16" s="140" customFormat="1" ht="13.8" x14ac:dyDescent="0.3">
      <c r="A215" s="93"/>
      <c r="B215" s="114"/>
      <c r="C215" s="128" t="s">
        <v>280</v>
      </c>
      <c r="D215" s="125"/>
      <c r="E215" s="125"/>
      <c r="F215" s="125"/>
      <c r="G215" s="95"/>
      <c r="H215" s="95"/>
      <c r="I215" s="95"/>
      <c r="J215" s="95"/>
      <c r="K215" s="95"/>
      <c r="L215" s="141"/>
      <c r="M215" s="141">
        <v>0</v>
      </c>
      <c r="N215" s="141">
        <v>0</v>
      </c>
      <c r="O215" s="141">
        <v>400875748</v>
      </c>
      <c r="P215" s="141">
        <f>SUM(M215:O215)</f>
        <v>400875748</v>
      </c>
    </row>
    <row r="216" spans="1:16" s="140" customFormat="1" ht="13.8" x14ac:dyDescent="0.3">
      <c r="A216" s="129"/>
      <c r="B216" s="130" t="s">
        <v>22</v>
      </c>
      <c r="C216" s="131"/>
      <c r="D216" s="132"/>
      <c r="E216" s="132"/>
      <c r="F216" s="132"/>
      <c r="G216" s="126"/>
      <c r="H216" s="126"/>
      <c r="I216" s="126"/>
      <c r="J216" s="126"/>
      <c r="K216" s="126"/>
      <c r="L216" s="157"/>
      <c r="M216" s="158">
        <f>SUM(M214:M215)</f>
        <v>0</v>
      </c>
      <c r="N216" s="158">
        <f t="shared" ref="N216:P216" si="35">SUM(N214:N215)</f>
        <v>0</v>
      </c>
      <c r="O216" s="158">
        <f t="shared" si="35"/>
        <v>406590748</v>
      </c>
      <c r="P216" s="158">
        <f t="shared" si="35"/>
        <v>406590748</v>
      </c>
    </row>
    <row r="217" spans="1:16" s="140" customFormat="1" ht="13.8" x14ac:dyDescent="0.3">
      <c r="A217" s="93"/>
      <c r="B217" s="124"/>
      <c r="C217" s="128"/>
      <c r="D217" s="125"/>
      <c r="E217" s="125"/>
      <c r="F217" s="125"/>
      <c r="G217" s="95"/>
      <c r="H217" s="95"/>
      <c r="I217" s="95"/>
      <c r="J217" s="95"/>
      <c r="K217" s="95"/>
      <c r="L217" s="141"/>
      <c r="M217" s="141"/>
      <c r="N217" s="141"/>
      <c r="O217" s="141"/>
      <c r="P217" s="141"/>
    </row>
    <row r="218" spans="1:16" s="140" customFormat="1" ht="13.8" x14ac:dyDescent="0.3">
      <c r="A218" s="93">
        <v>17</v>
      </c>
      <c r="B218" s="133" t="s">
        <v>263</v>
      </c>
      <c r="C218" s="112" t="s">
        <v>264</v>
      </c>
      <c r="D218" s="125"/>
      <c r="E218" s="125"/>
      <c r="F218" s="125"/>
      <c r="G218" s="95"/>
      <c r="H218" s="95"/>
      <c r="I218" s="95"/>
      <c r="J218" s="95"/>
      <c r="K218" s="95"/>
      <c r="L218" s="141"/>
      <c r="M218" s="141"/>
      <c r="N218" s="141"/>
      <c r="O218" s="141"/>
      <c r="P218" s="141"/>
    </row>
    <row r="219" spans="1:16" s="140" customFormat="1" ht="13.8" x14ac:dyDescent="0.3">
      <c r="A219" s="93"/>
      <c r="B219" s="113" t="s">
        <v>27</v>
      </c>
      <c r="C219" s="128"/>
      <c r="D219" s="125"/>
      <c r="E219" s="125"/>
      <c r="F219" s="125"/>
      <c r="G219" s="95"/>
      <c r="H219" s="95"/>
      <c r="I219" s="95"/>
      <c r="J219" s="95"/>
      <c r="K219" s="95"/>
      <c r="L219" s="141"/>
      <c r="M219" s="141"/>
      <c r="N219" s="141"/>
      <c r="O219" s="141"/>
      <c r="P219" s="141"/>
    </row>
    <row r="220" spans="1:16" s="140" customFormat="1" ht="13.8" x14ac:dyDescent="0.3">
      <c r="A220" s="93"/>
      <c r="B220" s="114" t="s">
        <v>278</v>
      </c>
      <c r="C220" s="128" t="s">
        <v>279</v>
      </c>
      <c r="D220" s="125"/>
      <c r="E220" s="125"/>
      <c r="F220" s="125"/>
      <c r="G220" s="95"/>
      <c r="H220" s="95"/>
      <c r="I220" s="95"/>
      <c r="J220" s="95"/>
      <c r="K220" s="95"/>
      <c r="L220" s="141"/>
      <c r="M220" s="141">
        <v>3475000</v>
      </c>
      <c r="N220" s="141">
        <v>0</v>
      </c>
      <c r="O220" s="141">
        <v>12762426</v>
      </c>
      <c r="P220" s="141">
        <f>SUM(M220:O220)</f>
        <v>16237426</v>
      </c>
    </row>
    <row r="221" spans="1:16" s="140" customFormat="1" ht="13.8" x14ac:dyDescent="0.3">
      <c r="A221" s="93"/>
      <c r="B221" s="114"/>
      <c r="C221" s="128" t="s">
        <v>280</v>
      </c>
      <c r="D221" s="125"/>
      <c r="E221" s="125"/>
      <c r="F221" s="125"/>
      <c r="G221" s="95"/>
      <c r="H221" s="95"/>
      <c r="I221" s="95"/>
      <c r="J221" s="95"/>
      <c r="K221" s="95"/>
      <c r="L221" s="141"/>
      <c r="M221" s="141">
        <v>0</v>
      </c>
      <c r="N221" s="141">
        <v>0</v>
      </c>
      <c r="O221" s="141">
        <v>233644860</v>
      </c>
      <c r="P221" s="141">
        <f>SUM(M221:O221)</f>
        <v>233644860</v>
      </c>
    </row>
    <row r="222" spans="1:16" s="140" customFormat="1" ht="13.8" x14ac:dyDescent="0.3">
      <c r="A222" s="129"/>
      <c r="B222" s="130" t="s">
        <v>22</v>
      </c>
      <c r="C222" s="131"/>
      <c r="D222" s="132"/>
      <c r="E222" s="132"/>
      <c r="F222" s="132"/>
      <c r="G222" s="126"/>
      <c r="H222" s="126"/>
      <c r="I222" s="126"/>
      <c r="J222" s="126"/>
      <c r="K222" s="126"/>
      <c r="L222" s="157"/>
      <c r="M222" s="158">
        <f>SUM(M220:M221)</f>
        <v>3475000</v>
      </c>
      <c r="N222" s="158">
        <f t="shared" ref="N222:P222" si="36">SUM(N220:N221)</f>
        <v>0</v>
      </c>
      <c r="O222" s="158">
        <f t="shared" si="36"/>
        <v>246407286</v>
      </c>
      <c r="P222" s="158">
        <f t="shared" si="36"/>
        <v>249882286</v>
      </c>
    </row>
    <row r="223" spans="1:16" s="140" customFormat="1" ht="13.8" x14ac:dyDescent="0.3">
      <c r="A223" s="93"/>
      <c r="B223" s="124"/>
      <c r="C223" s="128"/>
      <c r="D223" s="125"/>
      <c r="E223" s="125"/>
      <c r="F223" s="125"/>
      <c r="G223" s="95"/>
      <c r="H223" s="95"/>
      <c r="I223" s="95"/>
      <c r="J223" s="95"/>
      <c r="K223" s="95"/>
      <c r="L223" s="141"/>
      <c r="M223" s="141"/>
      <c r="N223" s="141"/>
      <c r="O223" s="141"/>
      <c r="P223" s="141"/>
    </row>
    <row r="224" spans="1:16" s="140" customFormat="1" ht="26.4" x14ac:dyDescent="0.3">
      <c r="A224" s="93">
        <v>18</v>
      </c>
      <c r="B224" s="133" t="s">
        <v>263</v>
      </c>
      <c r="C224" s="112" t="s">
        <v>265</v>
      </c>
      <c r="D224" s="125"/>
      <c r="E224" s="125"/>
      <c r="F224" s="125"/>
      <c r="G224" s="95"/>
      <c r="H224" s="95"/>
      <c r="I224" s="95"/>
      <c r="J224" s="95"/>
      <c r="K224" s="95"/>
      <c r="L224" s="141"/>
      <c r="M224" s="141"/>
      <c r="N224" s="141"/>
      <c r="O224" s="141"/>
      <c r="P224" s="141"/>
    </row>
    <row r="225" spans="1:16" s="140" customFormat="1" ht="13.8" x14ac:dyDescent="0.3">
      <c r="A225" s="93"/>
      <c r="B225" s="113" t="s">
        <v>27</v>
      </c>
      <c r="C225" s="128"/>
      <c r="D225" s="125"/>
      <c r="E225" s="125"/>
      <c r="F225" s="125"/>
      <c r="G225" s="95"/>
      <c r="H225" s="95"/>
      <c r="I225" s="95"/>
      <c r="J225" s="95"/>
      <c r="K225" s="95"/>
      <c r="L225" s="141"/>
      <c r="M225" s="141"/>
      <c r="N225" s="141"/>
      <c r="O225" s="141"/>
      <c r="P225" s="141"/>
    </row>
    <row r="226" spans="1:16" s="140" customFormat="1" ht="13.8" x14ac:dyDescent="0.3">
      <c r="A226" s="93"/>
      <c r="B226" s="114" t="s">
        <v>278</v>
      </c>
      <c r="C226" s="128" t="s">
        <v>279</v>
      </c>
      <c r="D226" s="125"/>
      <c r="E226" s="125"/>
      <c r="F226" s="125"/>
      <c r="G226" s="95"/>
      <c r="H226" s="95"/>
      <c r="I226" s="95"/>
      <c r="J226" s="95"/>
      <c r="K226" s="95"/>
      <c r="L226" s="141"/>
      <c r="M226" s="141">
        <v>0</v>
      </c>
      <c r="O226" s="141">
        <v>635000</v>
      </c>
      <c r="P226" s="141">
        <f>SUM(M226:O226)</f>
        <v>635000</v>
      </c>
    </row>
    <row r="227" spans="1:16" s="140" customFormat="1" ht="13.8" x14ac:dyDescent="0.3">
      <c r="A227" s="93"/>
      <c r="B227" s="114"/>
      <c r="C227" s="128" t="s">
        <v>280</v>
      </c>
      <c r="D227" s="125"/>
      <c r="E227" s="125"/>
      <c r="F227" s="125"/>
      <c r="G227" s="95"/>
      <c r="H227" s="95"/>
      <c r="I227" s="95"/>
      <c r="J227" s="95"/>
      <c r="K227" s="95"/>
      <c r="L227" s="141"/>
      <c r="M227" s="141">
        <v>0</v>
      </c>
      <c r="O227" s="141">
        <v>154237053</v>
      </c>
      <c r="P227" s="141">
        <f>SUM(M227:O227)</f>
        <v>154237053</v>
      </c>
    </row>
    <row r="228" spans="1:16" s="140" customFormat="1" ht="13.8" x14ac:dyDescent="0.3">
      <c r="A228" s="129"/>
      <c r="B228" s="130" t="s">
        <v>22</v>
      </c>
      <c r="C228" s="131"/>
      <c r="D228" s="132"/>
      <c r="E228" s="132"/>
      <c r="F228" s="132"/>
      <c r="G228" s="126"/>
      <c r="H228" s="126"/>
      <c r="I228" s="126"/>
      <c r="J228" s="126"/>
      <c r="K228" s="126"/>
      <c r="L228" s="157"/>
      <c r="M228" s="158">
        <f>SUM(M226:M227)</f>
        <v>0</v>
      </c>
      <c r="N228" s="158"/>
      <c r="O228" s="158">
        <f>SUM(O226:O227)</f>
        <v>154872053</v>
      </c>
      <c r="P228" s="158">
        <f t="shared" ref="P228" si="37">SUM(P226:P227)</f>
        <v>154872053</v>
      </c>
    </row>
    <row r="229" spans="1:16" s="140" customFormat="1" ht="13.8" x14ac:dyDescent="0.3">
      <c r="A229" s="93"/>
      <c r="B229" s="124"/>
      <c r="C229" s="128"/>
      <c r="D229" s="125"/>
      <c r="E229" s="125"/>
      <c r="F229" s="125"/>
      <c r="G229" s="95"/>
      <c r="H229" s="95"/>
      <c r="I229" s="95"/>
      <c r="J229" s="95"/>
      <c r="K229" s="95"/>
      <c r="L229" s="141"/>
      <c r="M229" s="141"/>
      <c r="N229" s="141"/>
      <c r="O229" s="141"/>
      <c r="P229" s="141"/>
    </row>
    <row r="230" spans="1:16" s="140" customFormat="1" ht="26.4" x14ac:dyDescent="0.3">
      <c r="A230" s="93">
        <v>19</v>
      </c>
      <c r="B230" s="133" t="s">
        <v>266</v>
      </c>
      <c r="C230" s="112" t="s">
        <v>267</v>
      </c>
      <c r="D230" s="125"/>
      <c r="E230" s="125"/>
      <c r="F230" s="125"/>
      <c r="G230" s="95"/>
      <c r="H230" s="95"/>
      <c r="I230" s="95"/>
      <c r="J230" s="95"/>
      <c r="K230" s="95"/>
      <c r="L230" s="141"/>
      <c r="M230" s="141"/>
      <c r="N230" s="141"/>
      <c r="O230" s="141"/>
      <c r="P230" s="141"/>
    </row>
    <row r="231" spans="1:16" s="140" customFormat="1" ht="13.8" x14ac:dyDescent="0.3">
      <c r="A231" s="93"/>
      <c r="B231" s="113" t="s">
        <v>27</v>
      </c>
      <c r="C231" s="128"/>
      <c r="D231" s="125"/>
      <c r="E231" s="125"/>
      <c r="F231" s="125"/>
      <c r="G231" s="95"/>
      <c r="H231" s="95"/>
      <c r="I231" s="95"/>
      <c r="J231" s="95"/>
      <c r="K231" s="95"/>
      <c r="L231" s="141"/>
      <c r="M231" s="141"/>
      <c r="N231" s="141"/>
      <c r="O231" s="141"/>
      <c r="P231" s="141"/>
    </row>
    <row r="232" spans="1:16" s="140" customFormat="1" ht="13.8" x14ac:dyDescent="0.3">
      <c r="A232" s="93"/>
      <c r="B232" s="114" t="s">
        <v>278</v>
      </c>
      <c r="C232" s="128" t="s">
        <v>279</v>
      </c>
      <c r="D232" s="125"/>
      <c r="E232" s="125"/>
      <c r="F232" s="125"/>
      <c r="G232" s="95"/>
      <c r="H232" s="95"/>
      <c r="I232" s="95"/>
      <c r="J232" s="95"/>
      <c r="K232" s="95"/>
      <c r="L232" s="141"/>
      <c r="M232" s="141">
        <v>0</v>
      </c>
      <c r="N232" s="141">
        <v>1500000</v>
      </c>
      <c r="O232" s="141">
        <v>0</v>
      </c>
      <c r="P232" s="141">
        <f>SUM(M232:O232)</f>
        <v>1500000</v>
      </c>
    </row>
    <row r="233" spans="1:16" s="140" customFormat="1" ht="13.8" x14ac:dyDescent="0.3">
      <c r="A233" s="93"/>
      <c r="B233" s="114"/>
      <c r="C233" s="128" t="s">
        <v>280</v>
      </c>
      <c r="D233" s="125"/>
      <c r="E233" s="125"/>
      <c r="F233" s="125"/>
      <c r="G233" s="95"/>
      <c r="H233" s="95"/>
      <c r="I233" s="95"/>
      <c r="J233" s="95"/>
      <c r="K233" s="95"/>
      <c r="L233" s="141"/>
      <c r="M233" s="141">
        <v>0</v>
      </c>
      <c r="N233" s="141">
        <v>86957944</v>
      </c>
      <c r="O233" s="141">
        <v>0</v>
      </c>
      <c r="P233" s="141">
        <f>SUM(M233:O233)</f>
        <v>86957944</v>
      </c>
    </row>
    <row r="234" spans="1:16" s="140" customFormat="1" ht="13.8" x14ac:dyDescent="0.3">
      <c r="A234" s="129"/>
      <c r="B234" s="130" t="s">
        <v>22</v>
      </c>
      <c r="C234" s="131"/>
      <c r="D234" s="132"/>
      <c r="E234" s="132"/>
      <c r="F234" s="132"/>
      <c r="G234" s="295"/>
      <c r="H234" s="295"/>
      <c r="I234" s="295"/>
      <c r="J234" s="295"/>
      <c r="K234" s="295"/>
      <c r="L234" s="299"/>
      <c r="M234" s="300">
        <f>SUM(M232:M233)</f>
        <v>0</v>
      </c>
      <c r="N234" s="300">
        <f t="shared" ref="N234:P234" si="38">SUM(N232:N233)</f>
        <v>88457944</v>
      </c>
      <c r="O234" s="300">
        <f t="shared" si="38"/>
        <v>0</v>
      </c>
      <c r="P234" s="300">
        <f t="shared" si="38"/>
        <v>88457944</v>
      </c>
    </row>
    <row r="235" spans="1:16" s="140" customFormat="1" ht="13.8" x14ac:dyDescent="0.3">
      <c r="A235" s="93"/>
      <c r="B235" s="124"/>
      <c r="C235" s="128"/>
      <c r="D235" s="125"/>
      <c r="E235" s="125"/>
      <c r="F235" s="125"/>
      <c r="G235" s="292"/>
      <c r="H235" s="292"/>
      <c r="I235" s="292"/>
      <c r="J235" s="292"/>
      <c r="K235" s="292"/>
      <c r="L235" s="298"/>
      <c r="M235" s="298"/>
      <c r="N235" s="298"/>
      <c r="O235" s="298"/>
      <c r="P235" s="298"/>
    </row>
    <row r="236" spans="1:16" s="140" customFormat="1" ht="13.8" x14ac:dyDescent="0.3">
      <c r="A236" s="93">
        <v>20</v>
      </c>
      <c r="B236" s="133" t="s">
        <v>268</v>
      </c>
      <c r="C236" s="112" t="s">
        <v>269</v>
      </c>
      <c r="D236" s="125"/>
      <c r="E236" s="125"/>
      <c r="G236" s="298"/>
      <c r="H236" s="292"/>
      <c r="I236" s="292"/>
      <c r="J236" s="292"/>
      <c r="K236" s="292"/>
      <c r="L236" s="298"/>
      <c r="M236" s="298"/>
      <c r="N236" s="298"/>
      <c r="O236" s="298"/>
      <c r="P236" s="298"/>
    </row>
    <row r="237" spans="1:16" s="140" customFormat="1" ht="13.8" x14ac:dyDescent="0.3">
      <c r="A237" s="93"/>
      <c r="B237" s="113" t="s">
        <v>27</v>
      </c>
      <c r="C237" s="128"/>
      <c r="D237" s="125"/>
      <c r="E237" s="125"/>
      <c r="F237" s="125"/>
      <c r="G237" s="292"/>
      <c r="H237" s="292"/>
      <c r="I237" s="292"/>
      <c r="J237" s="292"/>
      <c r="K237" s="292"/>
      <c r="L237" s="298"/>
      <c r="M237" s="298"/>
      <c r="N237" s="298"/>
      <c r="O237" s="298"/>
      <c r="P237" s="298"/>
    </row>
    <row r="238" spans="1:16" s="140" customFormat="1" ht="13.8" x14ac:dyDescent="0.3">
      <c r="A238" s="93"/>
      <c r="B238" s="114" t="s">
        <v>278</v>
      </c>
      <c r="C238" s="128" t="s">
        <v>279</v>
      </c>
      <c r="D238" s="125"/>
      <c r="E238" s="125"/>
      <c r="F238" s="125"/>
      <c r="G238" s="292"/>
      <c r="H238" s="292"/>
      <c r="I238" s="292"/>
      <c r="J238" s="292"/>
      <c r="K238" s="292"/>
      <c r="L238" s="298"/>
      <c r="M238" s="298">
        <v>1000000</v>
      </c>
      <c r="N238" s="298">
        <v>0</v>
      </c>
      <c r="O238" s="298">
        <v>14910748</v>
      </c>
      <c r="P238" s="298">
        <f>SUM(M238:O238)</f>
        <v>15910748</v>
      </c>
    </row>
    <row r="239" spans="1:16" s="140" customFormat="1" ht="13.8" x14ac:dyDescent="0.3">
      <c r="A239" s="93"/>
      <c r="B239" s="114"/>
      <c r="C239" s="128" t="s">
        <v>280</v>
      </c>
      <c r="D239" s="125"/>
      <c r="E239" s="125"/>
      <c r="F239" s="125"/>
      <c r="G239" s="292"/>
      <c r="H239" s="292"/>
      <c r="I239" s="292"/>
      <c r="J239" s="292"/>
      <c r="K239" s="292"/>
      <c r="L239" s="298"/>
      <c r="M239" s="298">
        <v>0</v>
      </c>
      <c r="N239" s="298">
        <v>0</v>
      </c>
      <c r="O239" s="298">
        <v>176089252</v>
      </c>
      <c r="P239" s="298">
        <f>SUM(M239:O239)</f>
        <v>176089252</v>
      </c>
    </row>
    <row r="240" spans="1:16" s="140" customFormat="1" ht="13.8" x14ac:dyDescent="0.3">
      <c r="A240" s="129"/>
      <c r="B240" s="130" t="s">
        <v>22</v>
      </c>
      <c r="C240" s="131"/>
      <c r="D240" s="132"/>
      <c r="E240" s="132"/>
      <c r="F240" s="132"/>
      <c r="G240" s="295"/>
      <c r="H240" s="295"/>
      <c r="I240" s="295"/>
      <c r="J240" s="295"/>
      <c r="K240" s="295"/>
      <c r="L240" s="299"/>
      <c r="M240" s="300">
        <f>SUM(M238:M239)</f>
        <v>1000000</v>
      </c>
      <c r="N240" s="300">
        <f t="shared" ref="N240:P240" si="39">SUM(N238:N239)</f>
        <v>0</v>
      </c>
      <c r="O240" s="300">
        <f t="shared" si="39"/>
        <v>191000000</v>
      </c>
      <c r="P240" s="300">
        <f t="shared" si="39"/>
        <v>192000000</v>
      </c>
    </row>
    <row r="241" spans="1:16" ht="15.6" x14ac:dyDescent="0.3">
      <c r="A241" s="160"/>
      <c r="C241" s="302" t="s">
        <v>282</v>
      </c>
      <c r="D241" s="303"/>
      <c r="E241" s="136">
        <f t="shared" ref="E241" si="40">SUM(E125,E131,)</f>
        <v>0</v>
      </c>
      <c r="F241" s="136">
        <f>SUM(F125,F131,F138)</f>
        <v>17544800</v>
      </c>
      <c r="G241" s="291">
        <f>SUM(G125,G131,G138,G144,G150,G156,G162,G168,G174,G180,G186,G192,G199,G204,G210,G216,G222,G228,G234,G240,)</f>
        <v>4953000</v>
      </c>
      <c r="H241" s="291">
        <f t="shared" ref="H241:P241" si="41">SUM(H125,H131,H138,H144,H150,H156,H162,H168,H174,H180,H186,H192,H199,H204,H210,H216,H222,H228,H234,H240,)</f>
        <v>13733750</v>
      </c>
      <c r="I241" s="291">
        <f t="shared" si="41"/>
        <v>1126802919</v>
      </c>
      <c r="J241" s="291">
        <f t="shared" si="41"/>
        <v>0</v>
      </c>
      <c r="K241" s="291">
        <f t="shared" si="41"/>
        <v>1163034469</v>
      </c>
      <c r="L241" s="291">
        <f t="shared" si="41"/>
        <v>0</v>
      </c>
      <c r="M241" s="291">
        <f t="shared" si="41"/>
        <v>226260621</v>
      </c>
      <c r="N241" s="291">
        <f t="shared" si="41"/>
        <v>2517933899</v>
      </c>
      <c r="O241" s="291">
        <f t="shared" si="41"/>
        <v>2505143045</v>
      </c>
      <c r="P241" s="291">
        <f t="shared" si="41"/>
        <v>5307231815</v>
      </c>
    </row>
    <row r="242" spans="1:16" x14ac:dyDescent="0.25">
      <c r="A242" s="93"/>
      <c r="B242" s="138"/>
      <c r="C242" s="93"/>
      <c r="D242" s="116"/>
      <c r="E242" s="116"/>
      <c r="F242" s="116"/>
      <c r="G242" s="291"/>
      <c r="H242" s="291"/>
      <c r="I242" s="291"/>
      <c r="J242" s="291"/>
      <c r="K242" s="291"/>
      <c r="L242" s="293"/>
      <c r="M242" s="293"/>
      <c r="N242" s="293"/>
      <c r="O242" s="293"/>
      <c r="P242" s="293"/>
    </row>
    <row r="243" spans="1:16" x14ac:dyDescent="0.25">
      <c r="A243" s="93"/>
      <c r="B243" s="138"/>
      <c r="C243" s="93"/>
      <c r="D243" s="116"/>
      <c r="E243" s="116"/>
      <c r="F243" s="116"/>
      <c r="G243" s="291"/>
      <c r="H243" s="291"/>
      <c r="I243" s="291"/>
      <c r="J243" s="291"/>
      <c r="K243" s="291"/>
      <c r="L243" s="293"/>
      <c r="M243" s="293"/>
      <c r="N243" s="293"/>
      <c r="O243" s="293"/>
      <c r="P243" s="293"/>
    </row>
    <row r="244" spans="1:16" x14ac:dyDescent="0.25">
      <c r="A244" s="93"/>
      <c r="B244" s="138"/>
      <c r="C244" s="93"/>
      <c r="D244" s="116"/>
      <c r="E244" s="116"/>
      <c r="F244" s="116"/>
      <c r="G244" s="291"/>
      <c r="H244" s="291"/>
      <c r="I244" s="291"/>
      <c r="J244" s="291"/>
      <c r="K244" s="291"/>
      <c r="L244" s="293"/>
      <c r="M244" s="293"/>
      <c r="N244" s="293"/>
      <c r="O244" s="293"/>
      <c r="P244" s="293"/>
    </row>
    <row r="245" spans="1:16" x14ac:dyDescent="0.25">
      <c r="G245" s="293"/>
      <c r="H245" s="293"/>
      <c r="I245" s="293"/>
      <c r="J245" s="293"/>
      <c r="K245" s="293"/>
      <c r="L245" s="293"/>
      <c r="M245" s="293"/>
      <c r="N245" s="293"/>
      <c r="O245" s="293"/>
      <c r="P245" s="293"/>
    </row>
  </sheetData>
  <mergeCells count="5">
    <mergeCell ref="A4:K4"/>
    <mergeCell ref="A6:K6"/>
    <mergeCell ref="B113:C113"/>
    <mergeCell ref="A115:K115"/>
    <mergeCell ref="A116:C116"/>
  </mergeCells>
  <pageMargins left="0.70866141732283472" right="0.70866141732283472" top="0.35433070866141736" bottom="0.35433070866141736" header="0.31496062992125984" footer="0.31496062992125984"/>
  <pageSetup paperSize="8" fitToHeight="0" orientation="landscape" r:id="rId1"/>
  <rowBreaks count="1" manualBreakCount="1">
    <brk id="11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731F1-3DCC-4AE2-B734-6C9949154C8F}">
  <sheetPr>
    <pageSetUpPr fitToPage="1"/>
  </sheetPr>
  <dimension ref="A1:H295"/>
  <sheetViews>
    <sheetView tabSelected="1" view="pageBreakPreview" topLeftCell="A224" zoomScale="115" zoomScaleNormal="100" zoomScaleSheetLayoutView="115" workbookViewId="0">
      <selection activeCell="C112" sqref="C112"/>
    </sheetView>
  </sheetViews>
  <sheetFormatPr defaultColWidth="8.88671875" defaultRowHeight="13.8" x14ac:dyDescent="0.25"/>
  <cols>
    <col min="1" max="1" width="4.88671875" style="70" bestFit="1" customWidth="1"/>
    <col min="2" max="2" width="6.44140625" style="38" bestFit="1" customWidth="1"/>
    <col min="3" max="3" width="65.6640625" style="38" customWidth="1"/>
    <col min="4" max="5" width="10.6640625" style="5" bestFit="1" customWidth="1"/>
    <col min="6" max="6" width="9" style="5" bestFit="1" customWidth="1"/>
    <col min="7" max="7" width="7.88671875" style="5" bestFit="1" customWidth="1"/>
    <col min="8" max="8" width="17.44140625" bestFit="1" customWidth="1"/>
  </cols>
  <sheetData>
    <row r="1" spans="1:7" x14ac:dyDescent="0.25">
      <c r="A1" s="5"/>
      <c r="B1" s="5"/>
      <c r="C1" s="5"/>
      <c r="G1" s="2" t="s">
        <v>285</v>
      </c>
    </row>
    <row r="2" spans="1:7" x14ac:dyDescent="0.25">
      <c r="A2" s="5"/>
      <c r="B2" s="5"/>
      <c r="C2" s="5"/>
      <c r="G2" s="3"/>
    </row>
    <row r="3" spans="1:7" ht="16.5" customHeight="1" x14ac:dyDescent="0.25">
      <c r="A3" s="587" t="s">
        <v>200</v>
      </c>
      <c r="B3" s="587"/>
      <c r="C3" s="587"/>
      <c r="D3" s="587"/>
      <c r="E3" s="587"/>
      <c r="F3" s="587"/>
      <c r="G3" s="587"/>
    </row>
    <row r="4" spans="1:7" x14ac:dyDescent="0.25">
      <c r="A4" s="5"/>
      <c r="B4" s="5"/>
      <c r="C4" s="5"/>
    </row>
    <row r="5" spans="1:7" ht="16.5" customHeight="1" x14ac:dyDescent="0.25">
      <c r="A5" s="587" t="s">
        <v>201</v>
      </c>
      <c r="B5" s="587"/>
      <c r="C5" s="587"/>
      <c r="D5" s="587"/>
      <c r="E5" s="587"/>
      <c r="F5" s="587"/>
      <c r="G5" s="587"/>
    </row>
    <row r="6" spans="1:7" ht="14.4" thickBot="1" x14ac:dyDescent="0.3">
      <c r="A6" s="39"/>
      <c r="B6" s="39"/>
      <c r="C6" s="39"/>
      <c r="D6" s="40"/>
      <c r="E6" s="40"/>
      <c r="F6" s="40"/>
      <c r="G6" s="40"/>
    </row>
    <row r="7" spans="1:7" ht="15" customHeight="1" thickBot="1" x14ac:dyDescent="0.3">
      <c r="A7" s="41"/>
      <c r="B7" s="42"/>
      <c r="C7" s="43"/>
      <c r="D7" s="585" t="s">
        <v>120</v>
      </c>
      <c r="E7" s="586"/>
      <c r="F7" s="586"/>
      <c r="G7" s="586"/>
    </row>
    <row r="8" spans="1:7" ht="42" thickBot="1" x14ac:dyDescent="0.3">
      <c r="A8" s="44"/>
      <c r="B8" s="45"/>
      <c r="C8" s="46"/>
      <c r="D8" s="47" t="s">
        <v>21</v>
      </c>
      <c r="E8" s="7" t="s">
        <v>37</v>
      </c>
      <c r="F8" s="8" t="s">
        <v>38</v>
      </c>
      <c r="G8" s="48" t="s">
        <v>116</v>
      </c>
    </row>
    <row r="9" spans="1:7" x14ac:dyDescent="0.25">
      <c r="A9" s="49" t="s">
        <v>3</v>
      </c>
      <c r="B9" s="50" t="s">
        <v>4</v>
      </c>
      <c r="C9" s="51" t="s">
        <v>5</v>
      </c>
      <c r="D9" s="52"/>
      <c r="E9" s="53"/>
      <c r="F9" s="53"/>
      <c r="G9" s="54"/>
    </row>
    <row r="10" spans="1:7" x14ac:dyDescent="0.25">
      <c r="A10" s="55"/>
      <c r="B10" s="56"/>
      <c r="C10" s="17"/>
      <c r="D10" s="14"/>
      <c r="E10" s="15"/>
      <c r="F10" s="15"/>
      <c r="G10" s="32"/>
    </row>
    <row r="11" spans="1:7" x14ac:dyDescent="0.25">
      <c r="A11" s="55">
        <v>101</v>
      </c>
      <c r="B11" s="57"/>
      <c r="C11" s="13" t="s">
        <v>142</v>
      </c>
      <c r="D11" s="14"/>
      <c r="E11" s="15"/>
      <c r="F11" s="15"/>
      <c r="G11" s="32"/>
    </row>
    <row r="12" spans="1:7" x14ac:dyDescent="0.25">
      <c r="A12" s="9"/>
      <c r="B12" s="58" t="s">
        <v>6</v>
      </c>
      <c r="C12" s="59" t="s">
        <v>19</v>
      </c>
      <c r="D12" s="16">
        <v>655671</v>
      </c>
      <c r="E12" s="11">
        <f>D12</f>
        <v>655671</v>
      </c>
      <c r="F12" s="11">
        <v>0</v>
      </c>
      <c r="G12" s="27">
        <v>0</v>
      </c>
    </row>
    <row r="13" spans="1:7" x14ac:dyDescent="0.25">
      <c r="A13" s="9"/>
      <c r="B13" s="58" t="s">
        <v>10</v>
      </c>
      <c r="C13" s="59" t="s">
        <v>47</v>
      </c>
      <c r="D13" s="16">
        <v>87243</v>
      </c>
      <c r="E13" s="11">
        <f>D13</f>
        <v>87243</v>
      </c>
      <c r="F13" s="11">
        <v>0</v>
      </c>
      <c r="G13" s="27">
        <v>0</v>
      </c>
    </row>
    <row r="14" spans="1:7" x14ac:dyDescent="0.25">
      <c r="A14" s="9"/>
      <c r="B14" s="58" t="s">
        <v>11</v>
      </c>
      <c r="C14" s="59" t="s">
        <v>23</v>
      </c>
      <c r="D14" s="16">
        <v>58317</v>
      </c>
      <c r="E14" s="11">
        <f>D14</f>
        <v>58317</v>
      </c>
      <c r="F14" s="11">
        <v>0</v>
      </c>
      <c r="G14" s="27">
        <v>0</v>
      </c>
    </row>
    <row r="15" spans="1:7" x14ac:dyDescent="0.25">
      <c r="A15" s="60"/>
      <c r="B15" s="20" t="s">
        <v>16</v>
      </c>
      <c r="C15" s="59" t="s">
        <v>42</v>
      </c>
      <c r="D15" s="16"/>
      <c r="E15" s="11"/>
      <c r="F15" s="11"/>
      <c r="G15" s="27"/>
    </row>
    <row r="16" spans="1:7" x14ac:dyDescent="0.25">
      <c r="A16" s="60"/>
      <c r="B16" s="20"/>
      <c r="C16" s="59" t="s">
        <v>294</v>
      </c>
      <c r="D16" s="16">
        <v>800</v>
      </c>
      <c r="E16" s="11">
        <f>D16</f>
        <v>800</v>
      </c>
      <c r="F16" s="11">
        <v>0</v>
      </c>
      <c r="G16" s="27">
        <v>0</v>
      </c>
    </row>
    <row r="17" spans="1:7" x14ac:dyDescent="0.25">
      <c r="A17" s="60"/>
      <c r="B17" s="20"/>
      <c r="C17" s="59" t="s">
        <v>295</v>
      </c>
      <c r="D17" s="16">
        <v>3500</v>
      </c>
      <c r="E17" s="11">
        <f t="shared" ref="E17:E21" si="0">D17</f>
        <v>3500</v>
      </c>
      <c r="F17" s="11">
        <v>0</v>
      </c>
      <c r="G17" s="27">
        <v>0</v>
      </c>
    </row>
    <row r="18" spans="1:7" x14ac:dyDescent="0.25">
      <c r="A18" s="60"/>
      <c r="B18" s="20"/>
      <c r="C18" s="59" t="s">
        <v>518</v>
      </c>
      <c r="D18" s="16">
        <v>500</v>
      </c>
      <c r="E18" s="11">
        <f t="shared" si="0"/>
        <v>500</v>
      </c>
      <c r="F18" s="11">
        <v>0</v>
      </c>
      <c r="G18" s="27">
        <v>0</v>
      </c>
    </row>
    <row r="19" spans="1:7" x14ac:dyDescent="0.25">
      <c r="A19" s="60"/>
      <c r="B19" s="20"/>
      <c r="C19" s="59" t="s">
        <v>522</v>
      </c>
      <c r="D19" s="16">
        <v>900</v>
      </c>
      <c r="E19" s="11">
        <f t="shared" si="0"/>
        <v>900</v>
      </c>
      <c r="F19" s="11">
        <v>0</v>
      </c>
      <c r="G19" s="27">
        <v>0</v>
      </c>
    </row>
    <row r="20" spans="1:7" ht="27.6" x14ac:dyDescent="0.25">
      <c r="A20" s="60"/>
      <c r="B20" s="20"/>
      <c r="C20" s="28" t="s">
        <v>523</v>
      </c>
      <c r="D20" s="16">
        <v>4200</v>
      </c>
      <c r="E20" s="11">
        <f t="shared" si="0"/>
        <v>4200</v>
      </c>
      <c r="F20" s="11">
        <v>0</v>
      </c>
      <c r="G20" s="27">
        <v>0</v>
      </c>
    </row>
    <row r="21" spans="1:7" x14ac:dyDescent="0.25">
      <c r="A21" s="60"/>
      <c r="B21" s="20"/>
      <c r="C21" s="59" t="s">
        <v>519</v>
      </c>
      <c r="D21" s="16">
        <v>457</v>
      </c>
      <c r="E21" s="11">
        <f t="shared" si="0"/>
        <v>457</v>
      </c>
      <c r="F21" s="11">
        <v>0</v>
      </c>
      <c r="G21" s="27">
        <v>0</v>
      </c>
    </row>
    <row r="22" spans="1:7" ht="14.4" x14ac:dyDescent="0.3">
      <c r="A22" s="61"/>
      <c r="B22" s="62"/>
      <c r="C22" s="63" t="s">
        <v>44</v>
      </c>
      <c r="D22" s="33">
        <f>SUM(D16:D21)</f>
        <v>10357</v>
      </c>
      <c r="E22" s="24">
        <f>SUM(E16:E21)</f>
        <v>10357</v>
      </c>
      <c r="F22" s="19">
        <f>SUM(F16)</f>
        <v>0</v>
      </c>
      <c r="G22" s="26">
        <f>SUM(G16)</f>
        <v>0</v>
      </c>
    </row>
    <row r="23" spans="1:7" x14ac:dyDescent="0.25">
      <c r="A23" s="61"/>
      <c r="B23" s="20" t="s">
        <v>18</v>
      </c>
      <c r="C23" s="59" t="s">
        <v>17</v>
      </c>
      <c r="D23" s="18"/>
      <c r="E23" s="19"/>
      <c r="F23" s="19"/>
      <c r="G23" s="26"/>
    </row>
    <row r="24" spans="1:7" x14ac:dyDescent="0.25">
      <c r="A24" s="61"/>
      <c r="B24" s="20"/>
      <c r="C24" s="59" t="s">
        <v>147</v>
      </c>
      <c r="D24" s="16">
        <v>201</v>
      </c>
      <c r="E24" s="11">
        <v>201</v>
      </c>
      <c r="F24" s="11">
        <v>0</v>
      </c>
      <c r="G24" s="27">
        <v>0</v>
      </c>
    </row>
    <row r="25" spans="1:7" x14ac:dyDescent="0.25">
      <c r="A25" s="61"/>
      <c r="B25" s="20"/>
      <c r="C25" s="59" t="s">
        <v>520</v>
      </c>
      <c r="D25" s="16">
        <v>4000</v>
      </c>
      <c r="E25" s="11">
        <v>4000</v>
      </c>
      <c r="F25" s="11">
        <v>0</v>
      </c>
      <c r="G25" s="27">
        <v>0</v>
      </c>
    </row>
    <row r="26" spans="1:7" ht="14.4" x14ac:dyDescent="0.3">
      <c r="A26" s="61"/>
      <c r="B26" s="20"/>
      <c r="C26" s="63" t="s">
        <v>84</v>
      </c>
      <c r="D26" s="33">
        <f>SUM(D24:D25)</f>
        <v>4201</v>
      </c>
      <c r="E26" s="24">
        <f>SUM(E24:E25)</f>
        <v>4201</v>
      </c>
      <c r="F26" s="19">
        <f>SUM(F23:F25)</f>
        <v>0</v>
      </c>
      <c r="G26" s="26">
        <f>SUM(G23:G25)</f>
        <v>0</v>
      </c>
    </row>
    <row r="27" spans="1:7" x14ac:dyDescent="0.25">
      <c r="A27" s="60"/>
      <c r="B27" s="20"/>
      <c r="C27" s="17" t="s">
        <v>8</v>
      </c>
      <c r="D27" s="64">
        <f>D12+D13+D14+D22+D26</f>
        <v>815789</v>
      </c>
      <c r="E27" s="65">
        <f>E12+E13+E14+E22+E26</f>
        <v>815789</v>
      </c>
      <c r="F27" s="65">
        <f>F12+F13+F14+F22+F26</f>
        <v>0</v>
      </c>
      <c r="G27" s="66">
        <f>G12+G13+G14+G22+G26</f>
        <v>0</v>
      </c>
    </row>
    <row r="28" spans="1:7" x14ac:dyDescent="0.25">
      <c r="A28" s="60"/>
      <c r="B28" s="20"/>
      <c r="C28" s="59"/>
      <c r="D28" s="16"/>
      <c r="E28" s="11"/>
      <c r="F28" s="11"/>
      <c r="G28" s="27"/>
    </row>
    <row r="29" spans="1:7" x14ac:dyDescent="0.25">
      <c r="A29" s="55">
        <v>102</v>
      </c>
      <c r="B29" s="20"/>
      <c r="C29" s="17" t="s">
        <v>94</v>
      </c>
      <c r="D29" s="14"/>
      <c r="E29" s="15"/>
      <c r="F29" s="15"/>
      <c r="G29" s="32"/>
    </row>
    <row r="30" spans="1:7" x14ac:dyDescent="0.25">
      <c r="A30" s="9"/>
      <c r="B30" s="58" t="s">
        <v>6</v>
      </c>
      <c r="C30" s="59" t="s">
        <v>19</v>
      </c>
      <c r="D30" s="16">
        <v>113620</v>
      </c>
      <c r="E30" s="11">
        <f>D30</f>
        <v>113620</v>
      </c>
      <c r="F30" s="11">
        <v>0</v>
      </c>
      <c r="G30" s="27">
        <v>0</v>
      </c>
    </row>
    <row r="31" spans="1:7" x14ac:dyDescent="0.25">
      <c r="A31" s="9"/>
      <c r="B31" s="58" t="s">
        <v>10</v>
      </c>
      <c r="C31" s="59" t="s">
        <v>47</v>
      </c>
      <c r="D31" s="16">
        <v>15129</v>
      </c>
      <c r="E31" s="11">
        <f>D31</f>
        <v>15129</v>
      </c>
      <c r="F31" s="11">
        <v>0</v>
      </c>
      <c r="G31" s="27">
        <v>0</v>
      </c>
    </row>
    <row r="32" spans="1:7" x14ac:dyDescent="0.25">
      <c r="A32" s="60"/>
      <c r="B32" s="20" t="s">
        <v>11</v>
      </c>
      <c r="C32" s="59" t="s">
        <v>23</v>
      </c>
      <c r="D32" s="16">
        <v>87213</v>
      </c>
      <c r="E32" s="11">
        <f>D32</f>
        <v>87213</v>
      </c>
      <c r="F32" s="11">
        <v>0</v>
      </c>
      <c r="G32" s="27">
        <v>0</v>
      </c>
    </row>
    <row r="33" spans="1:7" x14ac:dyDescent="0.25">
      <c r="A33" s="60"/>
      <c r="B33" s="20" t="s">
        <v>13</v>
      </c>
      <c r="C33" s="59" t="s">
        <v>41</v>
      </c>
      <c r="D33" s="16"/>
      <c r="E33" s="11"/>
      <c r="F33" s="11"/>
      <c r="G33" s="27"/>
    </row>
    <row r="34" spans="1:7" x14ac:dyDescent="0.25">
      <c r="A34" s="60"/>
      <c r="B34" s="20"/>
      <c r="C34" s="59" t="s">
        <v>45</v>
      </c>
      <c r="D34" s="16"/>
      <c r="E34" s="11"/>
      <c r="F34" s="11"/>
      <c r="G34" s="27"/>
    </row>
    <row r="35" spans="1:7" x14ac:dyDescent="0.25">
      <c r="A35" s="60"/>
      <c r="B35" s="62"/>
      <c r="C35" s="63" t="s">
        <v>145</v>
      </c>
      <c r="D35" s="18"/>
      <c r="E35" s="19"/>
      <c r="F35" s="19"/>
      <c r="G35" s="26"/>
    </row>
    <row r="36" spans="1:7" x14ac:dyDescent="0.25">
      <c r="A36" s="60"/>
      <c r="B36" s="20" t="s">
        <v>16</v>
      </c>
      <c r="C36" s="59" t="s">
        <v>42</v>
      </c>
      <c r="D36" s="16"/>
      <c r="E36" s="11"/>
      <c r="F36" s="11"/>
      <c r="G36" s="27"/>
    </row>
    <row r="37" spans="1:7" x14ac:dyDescent="0.25">
      <c r="A37" s="60"/>
      <c r="B37" s="20"/>
      <c r="C37" s="28" t="s">
        <v>292</v>
      </c>
      <c r="D37" s="16">
        <v>5700</v>
      </c>
      <c r="E37" s="11">
        <v>5700</v>
      </c>
      <c r="F37" s="11"/>
      <c r="G37" s="27"/>
    </row>
    <row r="38" spans="1:7" x14ac:dyDescent="0.25">
      <c r="A38" s="60"/>
      <c r="B38" s="20"/>
      <c r="C38" s="59" t="s">
        <v>191</v>
      </c>
      <c r="D38" s="16">
        <v>700</v>
      </c>
      <c r="E38" s="11">
        <v>700</v>
      </c>
      <c r="F38" s="11"/>
      <c r="G38" s="27"/>
    </row>
    <row r="39" spans="1:7" x14ac:dyDescent="0.25">
      <c r="A39" s="60"/>
      <c r="B39" s="20"/>
      <c r="C39" s="59" t="s">
        <v>291</v>
      </c>
      <c r="D39" s="16">
        <v>600</v>
      </c>
      <c r="E39" s="11">
        <v>600</v>
      </c>
      <c r="F39" s="11"/>
      <c r="G39" s="27"/>
    </row>
    <row r="40" spans="1:7" x14ac:dyDescent="0.25">
      <c r="A40" s="60"/>
      <c r="B40" s="20"/>
      <c r="C40" s="59" t="s">
        <v>293</v>
      </c>
      <c r="D40" s="16">
        <v>200</v>
      </c>
      <c r="E40" s="11">
        <v>200</v>
      </c>
      <c r="F40" s="11"/>
      <c r="G40" s="27"/>
    </row>
    <row r="41" spans="1:7" x14ac:dyDescent="0.25">
      <c r="A41" s="61"/>
      <c r="B41" s="62"/>
      <c r="C41" s="63" t="s">
        <v>44</v>
      </c>
      <c r="D41" s="18">
        <f>SUM(D37:D40)</f>
        <v>7200</v>
      </c>
      <c r="E41" s="19">
        <f>SUM(E37:E40)</f>
        <v>7200</v>
      </c>
      <c r="F41" s="19">
        <f t="shared" ref="F41:G41" si="1">SUM(F36:F39)</f>
        <v>0</v>
      </c>
      <c r="G41" s="26">
        <f t="shared" si="1"/>
        <v>0</v>
      </c>
    </row>
    <row r="42" spans="1:7" x14ac:dyDescent="0.25">
      <c r="A42" s="61"/>
      <c r="B42" s="20" t="s">
        <v>18</v>
      </c>
      <c r="C42" s="59" t="s">
        <v>17</v>
      </c>
      <c r="D42" s="18"/>
      <c r="E42" s="19">
        <f>D42</f>
        <v>0</v>
      </c>
      <c r="F42" s="19"/>
      <c r="G42" s="26"/>
    </row>
    <row r="43" spans="1:7" x14ac:dyDescent="0.25">
      <c r="A43" s="61"/>
      <c r="B43" s="20"/>
      <c r="C43" s="59" t="s">
        <v>287</v>
      </c>
      <c r="D43" s="16">
        <v>3500</v>
      </c>
      <c r="E43" s="11">
        <f>D43</f>
        <v>3500</v>
      </c>
      <c r="F43" s="11"/>
      <c r="G43" s="27"/>
    </row>
    <row r="44" spans="1:7" x14ac:dyDescent="0.25">
      <c r="A44" s="61"/>
      <c r="B44" s="20"/>
      <c r="C44" s="59" t="s">
        <v>521</v>
      </c>
      <c r="D44" s="16">
        <v>3171</v>
      </c>
      <c r="E44" s="11">
        <f t="shared" ref="E44:E47" si="2">D44</f>
        <v>3171</v>
      </c>
      <c r="F44" s="11"/>
      <c r="G44" s="27"/>
    </row>
    <row r="45" spans="1:7" x14ac:dyDescent="0.25">
      <c r="A45" s="61"/>
      <c r="B45" s="20"/>
      <c r="C45" s="59" t="s">
        <v>288</v>
      </c>
      <c r="D45" s="16">
        <v>1500</v>
      </c>
      <c r="E45" s="11">
        <f t="shared" si="2"/>
        <v>1500</v>
      </c>
      <c r="F45" s="11"/>
      <c r="G45" s="27"/>
    </row>
    <row r="46" spans="1:7" x14ac:dyDescent="0.25">
      <c r="A46" s="61"/>
      <c r="B46" s="20"/>
      <c r="C46" s="59" t="s">
        <v>289</v>
      </c>
      <c r="D46" s="16">
        <v>1000</v>
      </c>
      <c r="E46" s="11">
        <f t="shared" si="2"/>
        <v>1000</v>
      </c>
      <c r="F46" s="11"/>
      <c r="G46" s="27"/>
    </row>
    <row r="47" spans="1:7" x14ac:dyDescent="0.25">
      <c r="A47" s="61"/>
      <c r="B47" s="20"/>
      <c r="C47" s="59" t="s">
        <v>290</v>
      </c>
      <c r="D47" s="16">
        <v>1950</v>
      </c>
      <c r="E47" s="11">
        <f t="shared" si="2"/>
        <v>1950</v>
      </c>
      <c r="F47" s="11"/>
      <c r="G47" s="27"/>
    </row>
    <row r="48" spans="1:7" x14ac:dyDescent="0.25">
      <c r="A48" s="61"/>
      <c r="B48" s="20"/>
      <c r="C48" s="63" t="s">
        <v>84</v>
      </c>
      <c r="D48" s="18">
        <f>SUM(D43:D47)</f>
        <v>11121</v>
      </c>
      <c r="E48" s="19">
        <f>SUM(E43:E47)</f>
        <v>11121</v>
      </c>
      <c r="F48" s="19">
        <f>SUM(F42:F45)</f>
        <v>0</v>
      </c>
      <c r="G48" s="26">
        <f>SUM(G42:G45)</f>
        <v>0</v>
      </c>
    </row>
    <row r="49" spans="1:7" x14ac:dyDescent="0.25">
      <c r="A49" s="60"/>
      <c r="B49" s="20"/>
      <c r="C49" s="17" t="s">
        <v>127</v>
      </c>
      <c r="D49" s="64">
        <f t="shared" ref="D49:G49" si="3">SUM(D30:D32)+D41+D48</f>
        <v>234283</v>
      </c>
      <c r="E49" s="65">
        <f t="shared" si="3"/>
        <v>234283</v>
      </c>
      <c r="F49" s="65">
        <f t="shared" si="3"/>
        <v>0</v>
      </c>
      <c r="G49" s="66">
        <f t="shared" si="3"/>
        <v>0</v>
      </c>
    </row>
    <row r="50" spans="1:7" x14ac:dyDescent="0.25">
      <c r="A50" s="60"/>
      <c r="B50" s="20"/>
      <c r="C50" s="17"/>
      <c r="D50" s="14"/>
      <c r="E50" s="15"/>
      <c r="F50" s="15"/>
      <c r="G50" s="32"/>
    </row>
    <row r="51" spans="1:7" x14ac:dyDescent="0.25">
      <c r="A51" s="55">
        <v>103</v>
      </c>
      <c r="B51" s="20"/>
      <c r="C51" s="17" t="s">
        <v>39</v>
      </c>
      <c r="D51" s="14"/>
      <c r="E51" s="15"/>
      <c r="F51" s="15"/>
      <c r="G51" s="32"/>
    </row>
    <row r="52" spans="1:7" x14ac:dyDescent="0.25">
      <c r="A52" s="9"/>
      <c r="B52" s="58" t="s">
        <v>6</v>
      </c>
      <c r="C52" s="59" t="s">
        <v>19</v>
      </c>
      <c r="D52" s="16">
        <v>667205</v>
      </c>
      <c r="E52" s="11">
        <f>D52</f>
        <v>667205</v>
      </c>
      <c r="F52" s="11">
        <v>0</v>
      </c>
      <c r="G52" s="27">
        <v>0</v>
      </c>
    </row>
    <row r="53" spans="1:7" x14ac:dyDescent="0.25">
      <c r="A53" s="9"/>
      <c r="B53" s="58" t="s">
        <v>10</v>
      </c>
      <c r="C53" s="59" t="s">
        <v>47</v>
      </c>
      <c r="D53" s="16">
        <v>92613</v>
      </c>
      <c r="E53" s="11">
        <f>D53</f>
        <v>92613</v>
      </c>
      <c r="F53" s="11">
        <v>0</v>
      </c>
      <c r="G53" s="27">
        <v>0</v>
      </c>
    </row>
    <row r="54" spans="1:7" x14ac:dyDescent="0.25">
      <c r="A54" s="60"/>
      <c r="B54" s="20" t="s">
        <v>11</v>
      </c>
      <c r="C54" s="59" t="s">
        <v>23</v>
      </c>
      <c r="D54" s="16">
        <v>66300</v>
      </c>
      <c r="E54" s="11">
        <f>D54</f>
        <v>66300</v>
      </c>
      <c r="F54" s="11">
        <v>0</v>
      </c>
      <c r="G54" s="27">
        <v>0</v>
      </c>
    </row>
    <row r="55" spans="1:7" x14ac:dyDescent="0.25">
      <c r="A55" s="60"/>
      <c r="B55" s="20" t="s">
        <v>13</v>
      </c>
      <c r="C55" s="59" t="s">
        <v>41</v>
      </c>
      <c r="D55" s="16"/>
      <c r="E55" s="11"/>
      <c r="F55" s="11"/>
      <c r="G55" s="27"/>
    </row>
    <row r="56" spans="1:7" x14ac:dyDescent="0.25">
      <c r="A56" s="60"/>
      <c r="B56" s="20"/>
      <c r="C56" s="59" t="s">
        <v>45</v>
      </c>
      <c r="D56" s="16"/>
      <c r="E56" s="11"/>
      <c r="F56" s="11"/>
      <c r="G56" s="27"/>
    </row>
    <row r="57" spans="1:7" s="67" customFormat="1" x14ac:dyDescent="0.25">
      <c r="A57" s="61"/>
      <c r="B57" s="62"/>
      <c r="C57" s="63" t="s">
        <v>145</v>
      </c>
      <c r="D57" s="18"/>
      <c r="E57" s="19"/>
      <c r="F57" s="19"/>
      <c r="G57" s="26"/>
    </row>
    <row r="58" spans="1:7" x14ac:dyDescent="0.25">
      <c r="A58" s="60"/>
      <c r="B58" s="20" t="s">
        <v>16</v>
      </c>
      <c r="C58" s="59" t="s">
        <v>42</v>
      </c>
      <c r="D58" s="16"/>
      <c r="E58" s="11"/>
      <c r="F58" s="11"/>
      <c r="G58" s="27"/>
    </row>
    <row r="59" spans="1:7" x14ac:dyDescent="0.25">
      <c r="A59" s="9"/>
      <c r="B59" s="68"/>
      <c r="C59" s="59" t="s">
        <v>0</v>
      </c>
      <c r="D59" s="16">
        <v>1000</v>
      </c>
      <c r="E59" s="11">
        <f>D59</f>
        <v>1000</v>
      </c>
      <c r="F59" s="11">
        <v>0</v>
      </c>
      <c r="G59" s="27">
        <v>0</v>
      </c>
    </row>
    <row r="60" spans="1:7" x14ac:dyDescent="0.25">
      <c r="A60" s="60"/>
      <c r="B60" s="20"/>
      <c r="C60" s="59" t="s">
        <v>118</v>
      </c>
      <c r="D60" s="16">
        <v>1000</v>
      </c>
      <c r="E60" s="11">
        <f>D60</f>
        <v>1000</v>
      </c>
      <c r="F60" s="11">
        <v>0</v>
      </c>
      <c r="G60" s="27">
        <v>0</v>
      </c>
    </row>
    <row r="61" spans="1:7" x14ac:dyDescent="0.25">
      <c r="A61" s="60"/>
      <c r="B61" s="20"/>
      <c r="C61" s="59" t="s">
        <v>589</v>
      </c>
      <c r="D61" s="16">
        <v>300</v>
      </c>
      <c r="E61" s="11">
        <f>D61</f>
        <v>300</v>
      </c>
      <c r="F61" s="11">
        <v>0</v>
      </c>
      <c r="G61" s="27">
        <v>0</v>
      </c>
    </row>
    <row r="62" spans="1:7" x14ac:dyDescent="0.25">
      <c r="A62" s="61"/>
      <c r="B62" s="62"/>
      <c r="C62" s="63" t="s">
        <v>44</v>
      </c>
      <c r="D62" s="18">
        <f>SUM(D59:D61)</f>
        <v>2300</v>
      </c>
      <c r="E62" s="19">
        <f t="shared" ref="E62:G62" si="4">SUM(E59:E61)</f>
        <v>2300</v>
      </c>
      <c r="F62" s="19">
        <f t="shared" si="4"/>
        <v>0</v>
      </c>
      <c r="G62" s="26">
        <f t="shared" si="4"/>
        <v>0</v>
      </c>
    </row>
    <row r="63" spans="1:7" x14ac:dyDescent="0.25">
      <c r="A63" s="60"/>
      <c r="B63" s="20"/>
      <c r="C63" s="17" t="s">
        <v>15</v>
      </c>
      <c r="D63" s="14">
        <f t="shared" ref="D63:G63" si="5">D52+D53+D54+D62</f>
        <v>828418</v>
      </c>
      <c r="E63" s="15">
        <f t="shared" si="5"/>
        <v>828418</v>
      </c>
      <c r="F63" s="15">
        <f t="shared" si="5"/>
        <v>0</v>
      </c>
      <c r="G63" s="32">
        <f t="shared" si="5"/>
        <v>0</v>
      </c>
    </row>
    <row r="64" spans="1:7" x14ac:dyDescent="0.25">
      <c r="A64" s="60"/>
      <c r="B64" s="20"/>
      <c r="C64" s="17"/>
      <c r="D64" s="14"/>
      <c r="E64" s="15"/>
      <c r="F64" s="15"/>
      <c r="G64" s="32"/>
    </row>
    <row r="65" spans="1:7" x14ac:dyDescent="0.25">
      <c r="A65" s="60"/>
      <c r="B65" s="20"/>
      <c r="C65" s="17" t="s">
        <v>126</v>
      </c>
      <c r="D65" s="64">
        <f t="shared" ref="D65:G65" si="6">D27+D49+D63</f>
        <v>1878490</v>
      </c>
      <c r="E65" s="65">
        <f t="shared" si="6"/>
        <v>1878490</v>
      </c>
      <c r="F65" s="65">
        <f t="shared" si="6"/>
        <v>0</v>
      </c>
      <c r="G65" s="66">
        <f t="shared" si="6"/>
        <v>0</v>
      </c>
    </row>
    <row r="66" spans="1:7" ht="14.4" x14ac:dyDescent="0.3">
      <c r="A66" s="60"/>
      <c r="B66" s="20"/>
      <c r="C66" s="69"/>
      <c r="D66" s="33"/>
      <c r="E66" s="24"/>
      <c r="F66" s="24"/>
      <c r="G66" s="34"/>
    </row>
    <row r="67" spans="1:7" x14ac:dyDescent="0.25">
      <c r="A67" s="55">
        <v>104</v>
      </c>
      <c r="B67" s="20"/>
      <c r="C67" s="17" t="s">
        <v>27</v>
      </c>
      <c r="D67" s="14"/>
      <c r="E67" s="15"/>
      <c r="F67" s="15"/>
      <c r="G67" s="32"/>
    </row>
    <row r="68" spans="1:7" ht="14.4" x14ac:dyDescent="0.3">
      <c r="A68" s="60"/>
      <c r="B68" s="20" t="s">
        <v>6</v>
      </c>
      <c r="C68" s="59" t="s">
        <v>19</v>
      </c>
      <c r="D68" s="33"/>
      <c r="E68" s="24"/>
      <c r="F68" s="24"/>
      <c r="G68" s="34"/>
    </row>
    <row r="69" spans="1:7" x14ac:dyDescent="0.25">
      <c r="A69" s="60"/>
      <c r="B69" s="20"/>
      <c r="C69" s="59" t="s">
        <v>91</v>
      </c>
      <c r="D69" s="16">
        <v>56104</v>
      </c>
      <c r="E69" s="11">
        <f>D69</f>
        <v>56104</v>
      </c>
      <c r="F69" s="11">
        <v>0</v>
      </c>
      <c r="G69" s="27">
        <v>0</v>
      </c>
    </row>
    <row r="70" spans="1:7" x14ac:dyDescent="0.25">
      <c r="A70" s="60"/>
      <c r="B70" s="20"/>
      <c r="C70" s="28" t="s">
        <v>115</v>
      </c>
      <c r="D70" s="16">
        <v>45670</v>
      </c>
      <c r="E70" s="11">
        <f>D70</f>
        <v>45670</v>
      </c>
      <c r="F70" s="11">
        <v>0</v>
      </c>
      <c r="G70" s="27">
        <v>0</v>
      </c>
    </row>
    <row r="71" spans="1:7" x14ac:dyDescent="0.25">
      <c r="A71" s="60"/>
      <c r="B71" s="20"/>
      <c r="C71" s="28" t="s">
        <v>92</v>
      </c>
      <c r="D71" s="16">
        <v>15082</v>
      </c>
      <c r="E71" s="11">
        <v>0</v>
      </c>
      <c r="F71" s="11">
        <f>D71</f>
        <v>15082</v>
      </c>
      <c r="G71" s="27">
        <v>0</v>
      </c>
    </row>
    <row r="72" spans="1:7" x14ac:dyDescent="0.25">
      <c r="A72" s="60"/>
      <c r="B72" s="20"/>
      <c r="C72" s="28" t="s">
        <v>182</v>
      </c>
      <c r="D72" s="16">
        <v>61219</v>
      </c>
      <c r="E72" s="11">
        <f t="shared" ref="E72:E77" si="7">D72</f>
        <v>61219</v>
      </c>
      <c r="F72" s="11">
        <v>0</v>
      </c>
      <c r="G72" s="27">
        <v>0</v>
      </c>
    </row>
    <row r="73" spans="1:7" x14ac:dyDescent="0.25">
      <c r="A73" s="60"/>
      <c r="B73" s="20"/>
      <c r="C73" s="28" t="s">
        <v>158</v>
      </c>
      <c r="D73" s="16">
        <v>1460</v>
      </c>
      <c r="E73" s="11">
        <f t="shared" si="7"/>
        <v>1460</v>
      </c>
      <c r="F73" s="11">
        <v>0</v>
      </c>
      <c r="G73" s="27">
        <v>0</v>
      </c>
    </row>
    <row r="74" spans="1:7" x14ac:dyDescent="0.25">
      <c r="A74" s="60"/>
      <c r="B74" s="20"/>
      <c r="C74" s="28" t="s">
        <v>197</v>
      </c>
      <c r="D74" s="16">
        <v>23755</v>
      </c>
      <c r="E74" s="11">
        <f t="shared" si="7"/>
        <v>23755</v>
      </c>
      <c r="F74" s="11">
        <v>0</v>
      </c>
      <c r="G74" s="27">
        <v>0</v>
      </c>
    </row>
    <row r="75" spans="1:7" x14ac:dyDescent="0.25">
      <c r="A75" s="60"/>
      <c r="B75" s="20"/>
      <c r="C75" s="28" t="s">
        <v>309</v>
      </c>
      <c r="D75" s="16">
        <v>4300</v>
      </c>
      <c r="E75" s="11">
        <f t="shared" si="7"/>
        <v>4300</v>
      </c>
      <c r="F75" s="11">
        <v>0</v>
      </c>
      <c r="G75" s="27">
        <v>0</v>
      </c>
    </row>
    <row r="76" spans="1:7" ht="27.6" x14ac:dyDescent="0.25">
      <c r="A76" s="60"/>
      <c r="B76" s="20"/>
      <c r="C76" s="28" t="s">
        <v>310</v>
      </c>
      <c r="D76" s="16">
        <v>15000</v>
      </c>
      <c r="E76" s="11">
        <f t="shared" si="7"/>
        <v>15000</v>
      </c>
      <c r="F76" s="11">
        <v>0</v>
      </c>
      <c r="G76" s="27">
        <v>0</v>
      </c>
    </row>
    <row r="77" spans="1:7" ht="27.6" x14ac:dyDescent="0.25">
      <c r="A77" s="60"/>
      <c r="B77" s="20"/>
      <c r="C77" s="28" t="s">
        <v>311</v>
      </c>
      <c r="D77" s="16">
        <v>9763</v>
      </c>
      <c r="E77" s="11">
        <f t="shared" si="7"/>
        <v>9763</v>
      </c>
      <c r="F77" s="11">
        <v>0</v>
      </c>
      <c r="G77" s="27">
        <v>0</v>
      </c>
    </row>
    <row r="78" spans="1:7" x14ac:dyDescent="0.25">
      <c r="A78" s="60"/>
      <c r="B78" s="20"/>
      <c r="C78" s="28"/>
      <c r="D78" s="16"/>
      <c r="E78" s="11"/>
      <c r="F78" s="11"/>
      <c r="G78" s="27"/>
    </row>
    <row r="79" spans="1:7" ht="14.4" x14ac:dyDescent="0.3">
      <c r="A79" s="60"/>
      <c r="B79" s="20"/>
      <c r="C79" s="69" t="s">
        <v>30</v>
      </c>
      <c r="D79" s="33">
        <f t="shared" ref="D79:G79" si="8">SUM(D69:D78)</f>
        <v>232353</v>
      </c>
      <c r="E79" s="24">
        <f t="shared" si="8"/>
        <v>217271</v>
      </c>
      <c r="F79" s="24">
        <f t="shared" si="8"/>
        <v>15082</v>
      </c>
      <c r="G79" s="34">
        <f t="shared" si="8"/>
        <v>0</v>
      </c>
    </row>
    <row r="80" spans="1:7" ht="14.4" x14ac:dyDescent="0.3">
      <c r="A80" s="60"/>
      <c r="B80" s="20"/>
      <c r="C80" s="69"/>
      <c r="D80" s="33"/>
      <c r="E80" s="24"/>
      <c r="F80" s="24"/>
      <c r="G80" s="34"/>
    </row>
    <row r="81" spans="1:7" ht="14.4" x14ac:dyDescent="0.3">
      <c r="A81" s="60"/>
      <c r="B81" s="20" t="s">
        <v>10</v>
      </c>
      <c r="C81" s="59" t="s">
        <v>47</v>
      </c>
      <c r="D81" s="33"/>
      <c r="E81" s="24"/>
      <c r="F81" s="24"/>
      <c r="G81" s="34"/>
    </row>
    <row r="82" spans="1:7" x14ac:dyDescent="0.25">
      <c r="A82" s="60"/>
      <c r="B82" s="20"/>
      <c r="C82" s="59" t="s">
        <v>91</v>
      </c>
      <c r="D82" s="16">
        <v>5876</v>
      </c>
      <c r="E82" s="11">
        <f>D82</f>
        <v>5876</v>
      </c>
      <c r="F82" s="11">
        <v>0</v>
      </c>
      <c r="G82" s="27">
        <v>0</v>
      </c>
    </row>
    <row r="83" spans="1:7" x14ac:dyDescent="0.25">
      <c r="A83" s="60"/>
      <c r="B83" s="20"/>
      <c r="C83" s="28" t="s">
        <v>115</v>
      </c>
      <c r="D83" s="16">
        <v>6125</v>
      </c>
      <c r="E83" s="11">
        <f>D83</f>
        <v>6125</v>
      </c>
      <c r="F83" s="11">
        <v>0</v>
      </c>
      <c r="G83" s="27">
        <v>0</v>
      </c>
    </row>
    <row r="84" spans="1:7" x14ac:dyDescent="0.25">
      <c r="A84" s="60"/>
      <c r="B84" s="20"/>
      <c r="C84" s="28" t="s">
        <v>92</v>
      </c>
      <c r="D84" s="16">
        <v>2035</v>
      </c>
      <c r="E84" s="11">
        <v>0</v>
      </c>
      <c r="F84" s="11">
        <f>D84</f>
        <v>2035</v>
      </c>
      <c r="G84" s="27">
        <v>0</v>
      </c>
    </row>
    <row r="85" spans="1:7" x14ac:dyDescent="0.25">
      <c r="A85" s="60"/>
      <c r="B85" s="20"/>
      <c r="C85" s="28" t="s">
        <v>93</v>
      </c>
      <c r="D85" s="16">
        <v>9093</v>
      </c>
      <c r="E85" s="11">
        <f>D85</f>
        <v>9093</v>
      </c>
      <c r="F85" s="11">
        <v>0</v>
      </c>
      <c r="G85" s="27">
        <v>0</v>
      </c>
    </row>
    <row r="86" spans="1:7" x14ac:dyDescent="0.25">
      <c r="A86" s="60"/>
      <c r="B86" s="20"/>
      <c r="C86" s="28" t="s">
        <v>158</v>
      </c>
      <c r="D86" s="16">
        <v>190</v>
      </c>
      <c r="E86" s="11">
        <f>D86</f>
        <v>190</v>
      </c>
      <c r="F86" s="11">
        <v>0</v>
      </c>
      <c r="G86" s="27">
        <v>0</v>
      </c>
    </row>
    <row r="87" spans="1:7" x14ac:dyDescent="0.25">
      <c r="A87" s="60"/>
      <c r="B87" s="20"/>
      <c r="C87" s="28" t="s">
        <v>197</v>
      </c>
      <c r="D87" s="16">
        <v>3016</v>
      </c>
      <c r="E87" s="11">
        <f>D87</f>
        <v>3016</v>
      </c>
      <c r="F87" s="11">
        <v>0</v>
      </c>
      <c r="G87" s="27">
        <v>0</v>
      </c>
    </row>
    <row r="88" spans="1:7" x14ac:dyDescent="0.25">
      <c r="A88" s="60"/>
      <c r="B88" s="20"/>
      <c r="C88" s="28"/>
      <c r="D88" s="16"/>
      <c r="E88" s="11"/>
      <c r="F88" s="11"/>
      <c r="G88" s="27"/>
    </row>
    <row r="89" spans="1:7" ht="14.4" x14ac:dyDescent="0.3">
      <c r="A89" s="60"/>
      <c r="B89" s="20"/>
      <c r="C89" s="69" t="s">
        <v>31</v>
      </c>
      <c r="D89" s="33">
        <f t="shared" ref="D89:G89" si="9">SUM(D82:D88)</f>
        <v>26335</v>
      </c>
      <c r="E89" s="24">
        <f t="shared" si="9"/>
        <v>24300</v>
      </c>
      <c r="F89" s="24">
        <f t="shared" si="9"/>
        <v>2035</v>
      </c>
      <c r="G89" s="34">
        <f t="shared" si="9"/>
        <v>0</v>
      </c>
    </row>
    <row r="90" spans="1:7" ht="14.4" x14ac:dyDescent="0.3">
      <c r="A90" s="60"/>
      <c r="B90" s="20"/>
      <c r="C90" s="69"/>
      <c r="D90" s="33"/>
      <c r="E90" s="24"/>
      <c r="F90" s="24"/>
      <c r="G90" s="34"/>
    </row>
    <row r="91" spans="1:7" ht="14.4" x14ac:dyDescent="0.3">
      <c r="A91" s="60"/>
      <c r="B91" s="20" t="s">
        <v>11</v>
      </c>
      <c r="C91" s="59" t="s">
        <v>23</v>
      </c>
      <c r="D91" s="33"/>
      <c r="E91" s="24"/>
      <c r="F91" s="24"/>
      <c r="G91" s="34"/>
    </row>
    <row r="92" spans="1:7" x14ac:dyDescent="0.25">
      <c r="A92" s="60"/>
      <c r="B92" s="70"/>
      <c r="C92" s="59" t="s">
        <v>28</v>
      </c>
      <c r="D92" s="16">
        <v>2000</v>
      </c>
      <c r="E92" s="11">
        <v>0</v>
      </c>
      <c r="F92" s="11">
        <v>2000</v>
      </c>
      <c r="G92" s="27">
        <v>0</v>
      </c>
    </row>
    <row r="93" spans="1:7" x14ac:dyDescent="0.25">
      <c r="A93" s="60"/>
      <c r="B93" s="20"/>
      <c r="C93" s="59" t="s">
        <v>71</v>
      </c>
      <c r="D93" s="16">
        <v>5000</v>
      </c>
      <c r="E93" s="11">
        <v>5000</v>
      </c>
      <c r="F93" s="11">
        <v>0</v>
      </c>
      <c r="G93" s="27">
        <v>0</v>
      </c>
    </row>
    <row r="94" spans="1:7" x14ac:dyDescent="0.25">
      <c r="A94" s="60"/>
      <c r="B94" s="20"/>
      <c r="C94" s="59" t="s">
        <v>121</v>
      </c>
      <c r="D94" s="16">
        <v>1175</v>
      </c>
      <c r="E94" s="11">
        <f>D94</f>
        <v>1175</v>
      </c>
      <c r="F94" s="11">
        <v>0</v>
      </c>
      <c r="G94" s="27">
        <v>0</v>
      </c>
    </row>
    <row r="95" spans="1:7" x14ac:dyDescent="0.25">
      <c r="A95" s="60"/>
      <c r="B95" s="20"/>
      <c r="C95" s="28" t="s">
        <v>186</v>
      </c>
      <c r="D95" s="16">
        <v>15000</v>
      </c>
      <c r="E95" s="11">
        <f>D95</f>
        <v>15000</v>
      </c>
      <c r="F95" s="11">
        <v>0</v>
      </c>
      <c r="G95" s="27">
        <v>0</v>
      </c>
    </row>
    <row r="96" spans="1:7" x14ac:dyDescent="0.25">
      <c r="A96" s="60"/>
      <c r="B96" s="20"/>
      <c r="C96" s="28" t="s">
        <v>592</v>
      </c>
      <c r="D96" s="16">
        <v>55000</v>
      </c>
      <c r="E96" s="11">
        <f>D96</f>
        <v>55000</v>
      </c>
      <c r="F96" s="11">
        <v>0</v>
      </c>
      <c r="G96" s="27">
        <v>0</v>
      </c>
    </row>
    <row r="97" spans="1:7" x14ac:dyDescent="0.25">
      <c r="A97" s="60"/>
      <c r="B97" s="20"/>
      <c r="C97" s="59" t="s">
        <v>128</v>
      </c>
      <c r="D97" s="16">
        <v>1000</v>
      </c>
      <c r="E97" s="11">
        <v>1000</v>
      </c>
      <c r="F97" s="11">
        <v>0</v>
      </c>
      <c r="G97" s="27">
        <v>0</v>
      </c>
    </row>
    <row r="98" spans="1:7" x14ac:dyDescent="0.25">
      <c r="A98" s="9"/>
      <c r="B98" s="68"/>
      <c r="C98" s="28" t="s">
        <v>187</v>
      </c>
      <c r="D98" s="16">
        <v>10000</v>
      </c>
      <c r="E98" s="11">
        <f>D98</f>
        <v>10000</v>
      </c>
      <c r="F98" s="11">
        <v>0</v>
      </c>
      <c r="G98" s="27">
        <v>0</v>
      </c>
    </row>
    <row r="99" spans="1:7" x14ac:dyDescent="0.25">
      <c r="A99" s="60"/>
      <c r="B99" s="20"/>
      <c r="C99" s="28" t="s">
        <v>188</v>
      </c>
      <c r="D99" s="16">
        <v>50000</v>
      </c>
      <c r="E99" s="11">
        <f>D99</f>
        <v>50000</v>
      </c>
      <c r="F99" s="11">
        <v>0</v>
      </c>
      <c r="G99" s="27">
        <v>0</v>
      </c>
    </row>
    <row r="100" spans="1:7" x14ac:dyDescent="0.25">
      <c r="A100" s="60"/>
      <c r="B100" s="20"/>
      <c r="C100" s="59" t="s">
        <v>129</v>
      </c>
      <c r="D100" s="16">
        <v>170000</v>
      </c>
      <c r="E100" s="11">
        <f>D100</f>
        <v>170000</v>
      </c>
      <c r="F100" s="11">
        <v>0</v>
      </c>
      <c r="G100" s="27">
        <v>0</v>
      </c>
    </row>
    <row r="101" spans="1:7" ht="27.6" x14ac:dyDescent="0.25">
      <c r="A101" s="60"/>
      <c r="B101" s="20"/>
      <c r="C101" s="28" t="s">
        <v>130</v>
      </c>
      <c r="D101" s="16">
        <v>11800</v>
      </c>
      <c r="E101" s="11">
        <f>D101</f>
        <v>11800</v>
      </c>
      <c r="F101" s="11">
        <v>0</v>
      </c>
      <c r="G101" s="27">
        <v>0</v>
      </c>
    </row>
    <row r="102" spans="1:7" x14ac:dyDescent="0.25">
      <c r="A102" s="60"/>
      <c r="B102" s="20"/>
      <c r="C102" s="59" t="s">
        <v>131</v>
      </c>
      <c r="D102" s="16">
        <v>1000</v>
      </c>
      <c r="E102" s="11">
        <v>1000</v>
      </c>
      <c r="F102" s="11">
        <v>0</v>
      </c>
      <c r="G102" s="27">
        <v>0</v>
      </c>
    </row>
    <row r="103" spans="1:7" x14ac:dyDescent="0.25">
      <c r="A103" s="60"/>
      <c r="B103" s="20"/>
      <c r="C103" s="59" t="s">
        <v>132</v>
      </c>
      <c r="D103" s="16">
        <v>77500</v>
      </c>
      <c r="E103" s="11">
        <f>D103</f>
        <v>77500</v>
      </c>
      <c r="F103" s="11">
        <v>0</v>
      </c>
      <c r="G103" s="27">
        <v>0</v>
      </c>
    </row>
    <row r="104" spans="1:7" x14ac:dyDescent="0.25">
      <c r="A104" s="60"/>
      <c r="B104" s="20"/>
      <c r="C104" s="59" t="s">
        <v>133</v>
      </c>
      <c r="D104" s="16"/>
      <c r="E104" s="11"/>
      <c r="F104" s="11"/>
      <c r="G104" s="27"/>
    </row>
    <row r="105" spans="1:7" x14ac:dyDescent="0.25">
      <c r="A105" s="60"/>
      <c r="B105" s="20"/>
      <c r="C105" s="59" t="s">
        <v>134</v>
      </c>
      <c r="D105" s="16">
        <v>2500</v>
      </c>
      <c r="E105" s="11">
        <f>D105</f>
        <v>2500</v>
      </c>
      <c r="F105" s="11">
        <v>0</v>
      </c>
      <c r="G105" s="27">
        <v>0</v>
      </c>
    </row>
    <row r="106" spans="1:7" x14ac:dyDescent="0.25">
      <c r="A106" s="60"/>
      <c r="B106" s="20"/>
      <c r="C106" s="59" t="s">
        <v>135</v>
      </c>
      <c r="D106" s="16">
        <v>4500</v>
      </c>
      <c r="E106" s="11">
        <f>D106</f>
        <v>4500</v>
      </c>
      <c r="F106" s="11">
        <v>0</v>
      </c>
      <c r="G106" s="27">
        <v>0</v>
      </c>
    </row>
    <row r="107" spans="1:7" x14ac:dyDescent="0.25">
      <c r="A107" s="60"/>
      <c r="B107" s="20"/>
      <c r="C107" s="28" t="s">
        <v>159</v>
      </c>
      <c r="D107" s="21">
        <v>50000</v>
      </c>
      <c r="E107" s="22">
        <v>0</v>
      </c>
      <c r="F107" s="22">
        <f>D107</f>
        <v>50000</v>
      </c>
      <c r="G107" s="25">
        <v>0</v>
      </c>
    </row>
    <row r="108" spans="1:7" x14ac:dyDescent="0.25">
      <c r="A108" s="60"/>
      <c r="B108" s="20"/>
      <c r="C108" s="28" t="s">
        <v>879</v>
      </c>
      <c r="D108" s="21">
        <v>52000</v>
      </c>
      <c r="E108" s="22">
        <f>D108</f>
        <v>52000</v>
      </c>
      <c r="F108" s="22">
        <v>0</v>
      </c>
      <c r="G108" s="25">
        <v>0</v>
      </c>
    </row>
    <row r="109" spans="1:7" x14ac:dyDescent="0.25">
      <c r="A109" s="60"/>
      <c r="B109" s="20"/>
      <c r="C109" s="28" t="s">
        <v>160</v>
      </c>
      <c r="D109" s="21">
        <v>150000</v>
      </c>
      <c r="E109" s="22">
        <v>0</v>
      </c>
      <c r="F109" s="22">
        <f>D109</f>
        <v>150000</v>
      </c>
      <c r="G109" s="25">
        <v>0</v>
      </c>
    </row>
    <row r="110" spans="1:7" x14ac:dyDescent="0.25">
      <c r="A110" s="60"/>
      <c r="B110" s="20"/>
      <c r="C110" s="28" t="s">
        <v>183</v>
      </c>
      <c r="D110" s="21">
        <v>12000</v>
      </c>
      <c r="E110" s="22">
        <v>0</v>
      </c>
      <c r="F110" s="22">
        <f>D110</f>
        <v>12000</v>
      </c>
      <c r="G110" s="25">
        <v>0</v>
      </c>
    </row>
    <row r="111" spans="1:7" x14ac:dyDescent="0.25">
      <c r="A111" s="60"/>
      <c r="B111" s="20"/>
      <c r="C111" s="28" t="s">
        <v>161</v>
      </c>
      <c r="D111" s="21"/>
      <c r="E111" s="22"/>
      <c r="F111" s="22"/>
      <c r="G111" s="25"/>
    </row>
    <row r="112" spans="1:7" x14ac:dyDescent="0.25">
      <c r="A112" s="60"/>
      <c r="B112" s="20"/>
      <c r="C112" s="28" t="s">
        <v>162</v>
      </c>
      <c r="D112" s="21">
        <v>4000</v>
      </c>
      <c r="E112" s="22">
        <v>0</v>
      </c>
      <c r="F112" s="22">
        <f>D112</f>
        <v>4000</v>
      </c>
      <c r="G112" s="25">
        <v>0</v>
      </c>
    </row>
    <row r="113" spans="1:8" x14ac:dyDescent="0.25">
      <c r="A113" s="60"/>
      <c r="B113" s="20"/>
      <c r="C113" s="28" t="s">
        <v>163</v>
      </c>
      <c r="D113" s="21">
        <v>1000</v>
      </c>
      <c r="E113" s="22">
        <v>0</v>
      </c>
      <c r="F113" s="22">
        <v>1000</v>
      </c>
      <c r="G113" s="25">
        <v>0</v>
      </c>
    </row>
    <row r="114" spans="1:8" x14ac:dyDescent="0.25">
      <c r="A114" s="60"/>
      <c r="B114" s="20"/>
      <c r="C114" s="28" t="s">
        <v>198</v>
      </c>
      <c r="D114" s="21">
        <v>5000</v>
      </c>
      <c r="E114" s="22">
        <f>D114</f>
        <v>5000</v>
      </c>
      <c r="F114" s="22">
        <v>0</v>
      </c>
      <c r="G114" s="25">
        <v>0</v>
      </c>
    </row>
    <row r="115" spans="1:8" x14ac:dyDescent="0.25">
      <c r="A115" s="9"/>
      <c r="B115" s="68"/>
      <c r="C115" s="59" t="s">
        <v>178</v>
      </c>
      <c r="D115" s="16">
        <v>27600</v>
      </c>
      <c r="E115" s="11">
        <f>D115</f>
        <v>27600</v>
      </c>
      <c r="F115" s="11">
        <v>0</v>
      </c>
      <c r="G115" s="27">
        <v>0</v>
      </c>
    </row>
    <row r="116" spans="1:8" x14ac:dyDescent="0.25">
      <c r="A116" s="60"/>
      <c r="B116" s="20"/>
      <c r="C116" s="28" t="s">
        <v>164</v>
      </c>
      <c r="D116" s="21">
        <v>2500</v>
      </c>
      <c r="E116" s="22">
        <v>2500</v>
      </c>
      <c r="F116" s="22">
        <v>0</v>
      </c>
      <c r="G116" s="25">
        <v>0</v>
      </c>
    </row>
    <row r="117" spans="1:8" x14ac:dyDescent="0.25">
      <c r="A117" s="60"/>
      <c r="B117" s="20"/>
      <c r="C117" s="28" t="s">
        <v>312</v>
      </c>
      <c r="D117" s="21">
        <v>31400</v>
      </c>
      <c r="E117" s="22">
        <v>0</v>
      </c>
      <c r="F117" s="22">
        <f>D117</f>
        <v>31400</v>
      </c>
      <c r="G117" s="25">
        <v>0</v>
      </c>
    </row>
    <row r="118" spans="1:8" x14ac:dyDescent="0.25">
      <c r="A118" s="60"/>
      <c r="B118" s="20"/>
      <c r="C118" s="28" t="s">
        <v>590</v>
      </c>
      <c r="D118" s="21">
        <v>10000</v>
      </c>
      <c r="E118" s="22">
        <f>D118</f>
        <v>10000</v>
      </c>
      <c r="F118" s="22">
        <v>0</v>
      </c>
      <c r="G118" s="25">
        <v>0</v>
      </c>
    </row>
    <row r="119" spans="1:8" x14ac:dyDescent="0.25">
      <c r="A119" s="60"/>
      <c r="B119" s="20"/>
      <c r="C119" s="28" t="s">
        <v>313</v>
      </c>
      <c r="D119" s="21">
        <v>1100</v>
      </c>
      <c r="E119" s="22">
        <v>0</v>
      </c>
      <c r="F119" s="22">
        <v>1100</v>
      </c>
      <c r="G119" s="25">
        <v>0</v>
      </c>
    </row>
    <row r="120" spans="1:8" x14ac:dyDescent="0.25">
      <c r="A120" s="9"/>
      <c r="B120" s="68"/>
      <c r="C120" s="59" t="s">
        <v>314</v>
      </c>
      <c r="D120" s="16">
        <v>600</v>
      </c>
      <c r="E120" s="11">
        <v>600</v>
      </c>
      <c r="F120" s="11">
        <v>0</v>
      </c>
      <c r="G120" s="27">
        <v>0</v>
      </c>
    </row>
    <row r="121" spans="1:8" x14ac:dyDescent="0.25">
      <c r="A121" s="9"/>
      <c r="B121" s="68"/>
      <c r="C121" s="28" t="s">
        <v>315</v>
      </c>
      <c r="D121" s="16">
        <v>522100</v>
      </c>
      <c r="E121" s="11">
        <f>D121</f>
        <v>522100</v>
      </c>
      <c r="F121" s="11">
        <v>0</v>
      </c>
      <c r="G121" s="27">
        <v>0</v>
      </c>
    </row>
    <row r="122" spans="1:8" x14ac:dyDescent="0.25">
      <c r="A122" s="9"/>
      <c r="B122" s="68"/>
      <c r="C122" s="28" t="s">
        <v>316</v>
      </c>
      <c r="D122" s="16">
        <v>1000</v>
      </c>
      <c r="E122" s="11">
        <v>1000</v>
      </c>
      <c r="F122" s="11">
        <v>0</v>
      </c>
      <c r="G122" s="27">
        <v>0</v>
      </c>
    </row>
    <row r="123" spans="1:8" ht="27.6" x14ac:dyDescent="0.25">
      <c r="A123" s="9"/>
      <c r="B123" s="68"/>
      <c r="C123" s="28" t="s">
        <v>317</v>
      </c>
      <c r="D123" s="16">
        <v>155000</v>
      </c>
      <c r="E123" s="11">
        <f>D123</f>
        <v>155000</v>
      </c>
      <c r="F123" s="11">
        <v>0</v>
      </c>
      <c r="G123" s="27">
        <v>0</v>
      </c>
    </row>
    <row r="124" spans="1:8" ht="27.6" x14ac:dyDescent="0.25">
      <c r="A124" s="9"/>
      <c r="B124" s="68"/>
      <c r="C124" s="28" t="s">
        <v>318</v>
      </c>
      <c r="D124" s="16">
        <v>4500</v>
      </c>
      <c r="E124" s="11">
        <v>4500</v>
      </c>
      <c r="F124" s="11">
        <v>0</v>
      </c>
      <c r="G124" s="27">
        <v>0</v>
      </c>
    </row>
    <row r="125" spans="1:8" x14ac:dyDescent="0.25">
      <c r="A125" s="9"/>
      <c r="B125" s="68"/>
      <c r="C125" s="28" t="s">
        <v>319</v>
      </c>
      <c r="D125" s="16">
        <v>2725</v>
      </c>
      <c r="E125" s="11">
        <f>D125</f>
        <v>2725</v>
      </c>
      <c r="F125" s="11">
        <v>0</v>
      </c>
      <c r="G125" s="27">
        <v>0</v>
      </c>
    </row>
    <row r="126" spans="1:8" x14ac:dyDescent="0.25">
      <c r="A126" s="9"/>
      <c r="B126" s="68"/>
      <c r="C126" s="28" t="s">
        <v>591</v>
      </c>
      <c r="D126" s="16">
        <v>34644</v>
      </c>
      <c r="E126" s="11">
        <v>0</v>
      </c>
      <c r="F126" s="11">
        <f>D126</f>
        <v>34644</v>
      </c>
      <c r="G126" s="27">
        <v>0</v>
      </c>
      <c r="H126" s="87"/>
    </row>
    <row r="127" spans="1:8" x14ac:dyDescent="0.25">
      <c r="A127" s="9"/>
      <c r="B127" s="68"/>
      <c r="C127" s="28" t="s">
        <v>320</v>
      </c>
      <c r="D127" s="16">
        <v>4000</v>
      </c>
      <c r="E127" s="11">
        <v>0</v>
      </c>
      <c r="F127" s="11">
        <v>4000</v>
      </c>
      <c r="G127" s="27">
        <v>0</v>
      </c>
    </row>
    <row r="128" spans="1:8" x14ac:dyDescent="0.25">
      <c r="A128" s="9"/>
      <c r="B128" s="68"/>
      <c r="C128" s="28" t="s">
        <v>321</v>
      </c>
      <c r="D128" s="16">
        <v>3400</v>
      </c>
      <c r="E128" s="11">
        <f>D128</f>
        <v>3400</v>
      </c>
      <c r="F128" s="11">
        <v>0</v>
      </c>
      <c r="G128" s="27">
        <v>0</v>
      </c>
    </row>
    <row r="129" spans="1:7" x14ac:dyDescent="0.25">
      <c r="A129" s="9"/>
      <c r="B129" s="68"/>
      <c r="C129" s="28" t="s">
        <v>322</v>
      </c>
      <c r="D129" s="16">
        <v>500</v>
      </c>
      <c r="E129" s="11">
        <f>D129</f>
        <v>500</v>
      </c>
      <c r="F129" s="11">
        <v>0</v>
      </c>
      <c r="G129" s="27">
        <v>0</v>
      </c>
    </row>
    <row r="130" spans="1:7" x14ac:dyDescent="0.25">
      <c r="A130" s="9"/>
      <c r="B130" s="68"/>
      <c r="C130" s="28" t="s">
        <v>323</v>
      </c>
      <c r="D130" s="16">
        <v>100</v>
      </c>
      <c r="E130" s="11">
        <v>100</v>
      </c>
      <c r="F130" s="11">
        <v>0</v>
      </c>
      <c r="G130" s="27">
        <v>0</v>
      </c>
    </row>
    <row r="131" spans="1:7" x14ac:dyDescent="0.25">
      <c r="A131" s="9"/>
      <c r="B131" s="68"/>
      <c r="C131" s="28" t="s">
        <v>324</v>
      </c>
      <c r="D131" s="16">
        <v>2000</v>
      </c>
      <c r="E131" s="11">
        <v>2000</v>
      </c>
      <c r="F131" s="11">
        <v>0</v>
      </c>
      <c r="G131" s="27">
        <v>0</v>
      </c>
    </row>
    <row r="132" spans="1:7" x14ac:dyDescent="0.25">
      <c r="A132" s="9"/>
      <c r="B132" s="68"/>
      <c r="C132" s="28" t="s">
        <v>325</v>
      </c>
      <c r="D132" s="16">
        <v>22102</v>
      </c>
      <c r="E132" s="11">
        <f t="shared" ref="E132:E142" si="10">D132</f>
        <v>22102</v>
      </c>
      <c r="F132" s="11">
        <v>0</v>
      </c>
      <c r="G132" s="27">
        <v>0</v>
      </c>
    </row>
    <row r="133" spans="1:7" ht="27.6" x14ac:dyDescent="0.25">
      <c r="A133" s="9"/>
      <c r="B133" s="68"/>
      <c r="C133" s="28" t="s">
        <v>326</v>
      </c>
      <c r="D133" s="16">
        <v>3810</v>
      </c>
      <c r="E133" s="11">
        <f t="shared" si="10"/>
        <v>3810</v>
      </c>
      <c r="F133" s="11">
        <v>0</v>
      </c>
      <c r="G133" s="27">
        <v>0</v>
      </c>
    </row>
    <row r="134" spans="1:7" ht="27.6" x14ac:dyDescent="0.25">
      <c r="A134" s="9"/>
      <c r="B134" s="68"/>
      <c r="C134" s="28" t="s">
        <v>327</v>
      </c>
      <c r="D134" s="16">
        <v>4540</v>
      </c>
      <c r="E134" s="11">
        <f t="shared" si="10"/>
        <v>4540</v>
      </c>
      <c r="F134" s="11">
        <v>0</v>
      </c>
      <c r="G134" s="27">
        <v>0</v>
      </c>
    </row>
    <row r="135" spans="1:7" ht="27.6" x14ac:dyDescent="0.25">
      <c r="A135" s="9"/>
      <c r="B135" s="68"/>
      <c r="C135" s="28" t="s">
        <v>328</v>
      </c>
      <c r="D135" s="16">
        <v>1270</v>
      </c>
      <c r="E135" s="11">
        <f t="shared" si="10"/>
        <v>1270</v>
      </c>
      <c r="F135" s="11">
        <v>0</v>
      </c>
      <c r="G135" s="27">
        <v>0</v>
      </c>
    </row>
    <row r="136" spans="1:7" x14ac:dyDescent="0.25">
      <c r="A136" s="9"/>
      <c r="B136" s="68"/>
      <c r="C136" s="28" t="s">
        <v>329</v>
      </c>
      <c r="D136" s="16">
        <v>635</v>
      </c>
      <c r="E136" s="11">
        <f t="shared" si="10"/>
        <v>635</v>
      </c>
      <c r="F136" s="11">
        <v>0</v>
      </c>
      <c r="G136" s="27">
        <v>0</v>
      </c>
    </row>
    <row r="137" spans="1:7" ht="27.6" x14ac:dyDescent="0.25">
      <c r="A137" s="9"/>
      <c r="B137" s="68"/>
      <c r="C137" s="28" t="s">
        <v>330</v>
      </c>
      <c r="D137" s="16">
        <v>1369</v>
      </c>
      <c r="E137" s="11">
        <f t="shared" si="10"/>
        <v>1369</v>
      </c>
      <c r="F137" s="11">
        <v>0</v>
      </c>
      <c r="G137" s="27">
        <v>0</v>
      </c>
    </row>
    <row r="138" spans="1:7" ht="27.6" x14ac:dyDescent="0.25">
      <c r="A138" s="9"/>
      <c r="B138" s="68"/>
      <c r="C138" s="28" t="s">
        <v>331</v>
      </c>
      <c r="D138" s="16">
        <v>5152</v>
      </c>
      <c r="E138" s="11">
        <f t="shared" si="10"/>
        <v>5152</v>
      </c>
      <c r="F138" s="11">
        <v>0</v>
      </c>
      <c r="G138" s="27">
        <v>0</v>
      </c>
    </row>
    <row r="139" spans="1:7" ht="41.4" x14ac:dyDescent="0.25">
      <c r="A139" s="9"/>
      <c r="B139" s="68"/>
      <c r="C139" s="28" t="s">
        <v>332</v>
      </c>
      <c r="D139" s="16">
        <v>1270</v>
      </c>
      <c r="E139" s="11">
        <f t="shared" si="10"/>
        <v>1270</v>
      </c>
      <c r="F139" s="11">
        <v>0</v>
      </c>
      <c r="G139" s="27">
        <v>0</v>
      </c>
    </row>
    <row r="140" spans="1:7" ht="27.6" x14ac:dyDescent="0.25">
      <c r="A140" s="9"/>
      <c r="B140" s="68"/>
      <c r="C140" s="28" t="s">
        <v>333</v>
      </c>
      <c r="D140" s="16">
        <v>42335</v>
      </c>
      <c r="E140" s="11">
        <f t="shared" si="10"/>
        <v>42335</v>
      </c>
      <c r="F140" s="11">
        <v>0</v>
      </c>
      <c r="G140" s="27">
        <v>0</v>
      </c>
    </row>
    <row r="141" spans="1:7" ht="27.6" x14ac:dyDescent="0.25">
      <c r="A141" s="9"/>
      <c r="B141" s="68"/>
      <c r="C141" s="28" t="s">
        <v>334</v>
      </c>
      <c r="D141" s="16">
        <v>635</v>
      </c>
      <c r="E141" s="11">
        <f t="shared" si="10"/>
        <v>635</v>
      </c>
      <c r="F141" s="11">
        <v>0</v>
      </c>
      <c r="G141" s="27">
        <v>0</v>
      </c>
    </row>
    <row r="142" spans="1:7" ht="27.6" x14ac:dyDescent="0.25">
      <c r="A142" s="9"/>
      <c r="B142" s="68"/>
      <c r="C142" s="28" t="s">
        <v>335</v>
      </c>
      <c r="D142" s="16">
        <v>1500</v>
      </c>
      <c r="E142" s="11">
        <f t="shared" si="10"/>
        <v>1500</v>
      </c>
      <c r="F142" s="11">
        <v>0</v>
      </c>
      <c r="G142" s="27">
        <v>0</v>
      </c>
    </row>
    <row r="143" spans="1:7" x14ac:dyDescent="0.25">
      <c r="A143" s="60"/>
      <c r="B143" s="20"/>
      <c r="C143" s="28"/>
      <c r="D143" s="21"/>
      <c r="E143" s="22"/>
      <c r="F143" s="22"/>
      <c r="G143" s="25"/>
    </row>
    <row r="144" spans="1:7" ht="14.4" x14ac:dyDescent="0.3">
      <c r="A144" s="60"/>
      <c r="B144" s="20"/>
      <c r="C144" s="69" t="s">
        <v>32</v>
      </c>
      <c r="D144" s="33">
        <f>SUM(D92:D143)</f>
        <v>1568262</v>
      </c>
      <c r="E144" s="24">
        <f>SUM(E92:E143)</f>
        <v>1278118</v>
      </c>
      <c r="F144" s="24">
        <f>SUM(F92:F143)</f>
        <v>290144</v>
      </c>
      <c r="G144" s="34">
        <f>SUM(G92:G143)</f>
        <v>0</v>
      </c>
    </row>
    <row r="145" spans="1:7" ht="16.8" x14ac:dyDescent="0.3">
      <c r="A145" s="60"/>
      <c r="B145" s="20"/>
      <c r="C145" s="69"/>
      <c r="D145" s="29"/>
      <c r="E145" s="30"/>
      <c r="F145" s="30"/>
      <c r="G145" s="31"/>
    </row>
    <row r="146" spans="1:7" ht="16.8" x14ac:dyDescent="0.3">
      <c r="A146" s="60"/>
      <c r="B146" s="20" t="s">
        <v>7</v>
      </c>
      <c r="C146" s="59" t="s">
        <v>40</v>
      </c>
      <c r="D146" s="29"/>
      <c r="E146" s="30"/>
      <c r="F146" s="30"/>
      <c r="G146" s="31"/>
    </row>
    <row r="147" spans="1:7" x14ac:dyDescent="0.25">
      <c r="A147" s="71"/>
      <c r="B147" s="20"/>
      <c r="C147" s="28" t="s">
        <v>72</v>
      </c>
      <c r="D147" s="16"/>
      <c r="E147" s="11"/>
      <c r="F147" s="11"/>
      <c r="G147" s="27"/>
    </row>
    <row r="148" spans="1:7" x14ac:dyDescent="0.25">
      <c r="A148" s="71"/>
      <c r="B148" s="20"/>
      <c r="C148" s="28" t="s">
        <v>73</v>
      </c>
      <c r="D148" s="16">
        <v>3000</v>
      </c>
      <c r="E148" s="11">
        <v>0</v>
      </c>
      <c r="F148" s="11">
        <v>0</v>
      </c>
      <c r="G148" s="27">
        <v>3000</v>
      </c>
    </row>
    <row r="149" spans="1:7" x14ac:dyDescent="0.25">
      <c r="A149" s="71"/>
      <c r="B149" s="20"/>
      <c r="C149" s="28" t="s">
        <v>95</v>
      </c>
      <c r="D149" s="16">
        <v>1240</v>
      </c>
      <c r="E149" s="11">
        <v>0</v>
      </c>
      <c r="F149" s="11">
        <v>0</v>
      </c>
      <c r="G149" s="27">
        <f>D149</f>
        <v>1240</v>
      </c>
    </row>
    <row r="150" spans="1:7" x14ac:dyDescent="0.25">
      <c r="A150" s="71"/>
      <c r="B150" s="20"/>
      <c r="C150" s="28" t="s">
        <v>96</v>
      </c>
      <c r="D150" s="16">
        <v>1270</v>
      </c>
      <c r="E150" s="11">
        <v>0</v>
      </c>
      <c r="F150" s="11">
        <v>0</v>
      </c>
      <c r="G150" s="27">
        <f>D150</f>
        <v>1270</v>
      </c>
    </row>
    <row r="151" spans="1:7" x14ac:dyDescent="0.25">
      <c r="A151" s="71"/>
      <c r="B151" s="20"/>
      <c r="C151" s="28" t="s">
        <v>97</v>
      </c>
      <c r="D151" s="16">
        <v>560</v>
      </c>
      <c r="E151" s="11">
        <v>0</v>
      </c>
      <c r="F151" s="11">
        <v>0</v>
      </c>
      <c r="G151" s="27">
        <v>560</v>
      </c>
    </row>
    <row r="152" spans="1:7" x14ac:dyDescent="0.25">
      <c r="A152" s="71"/>
      <c r="B152" s="20"/>
      <c r="C152" s="28" t="s">
        <v>98</v>
      </c>
      <c r="D152" s="16">
        <v>1400</v>
      </c>
      <c r="E152" s="11">
        <v>0</v>
      </c>
      <c r="F152" s="11">
        <v>0</v>
      </c>
      <c r="G152" s="27">
        <f>D152</f>
        <v>1400</v>
      </c>
    </row>
    <row r="153" spans="1:7" x14ac:dyDescent="0.25">
      <c r="A153" s="71"/>
      <c r="B153" s="20"/>
      <c r="C153" s="28" t="s">
        <v>99</v>
      </c>
      <c r="D153" s="16">
        <v>300</v>
      </c>
      <c r="E153" s="11">
        <v>0</v>
      </c>
      <c r="F153" s="11">
        <v>0</v>
      </c>
      <c r="G153" s="27">
        <v>300</v>
      </c>
    </row>
    <row r="154" spans="1:7" x14ac:dyDescent="0.25">
      <c r="A154" s="71"/>
      <c r="B154" s="58"/>
      <c r="C154" s="72" t="s">
        <v>119</v>
      </c>
      <c r="D154" s="16">
        <v>200</v>
      </c>
      <c r="E154" s="11">
        <v>0</v>
      </c>
      <c r="F154" s="11">
        <v>0</v>
      </c>
      <c r="G154" s="27">
        <v>200</v>
      </c>
    </row>
    <row r="155" spans="1:7" x14ac:dyDescent="0.25">
      <c r="A155" s="9"/>
      <c r="B155" s="68"/>
      <c r="C155" s="59" t="s">
        <v>74</v>
      </c>
      <c r="D155" s="16">
        <v>2360</v>
      </c>
      <c r="E155" s="11">
        <v>0</v>
      </c>
      <c r="F155" s="11">
        <v>0</v>
      </c>
      <c r="G155" s="27">
        <f>D155</f>
        <v>2360</v>
      </c>
    </row>
    <row r="156" spans="1:7" x14ac:dyDescent="0.25">
      <c r="A156" s="9"/>
      <c r="B156" s="68"/>
      <c r="C156" s="59" t="s">
        <v>75</v>
      </c>
      <c r="D156" s="16">
        <v>500</v>
      </c>
      <c r="E156" s="11">
        <v>0</v>
      </c>
      <c r="F156" s="11">
        <v>0</v>
      </c>
      <c r="G156" s="27">
        <v>500</v>
      </c>
    </row>
    <row r="157" spans="1:7" x14ac:dyDescent="0.25">
      <c r="A157" s="71"/>
      <c r="B157" s="20"/>
      <c r="C157" s="28"/>
      <c r="D157" s="16"/>
      <c r="E157" s="11"/>
      <c r="F157" s="11"/>
      <c r="G157" s="27"/>
    </row>
    <row r="158" spans="1:7" ht="14.4" x14ac:dyDescent="0.3">
      <c r="A158" s="60"/>
      <c r="B158" s="73"/>
      <c r="C158" s="69" t="s">
        <v>33</v>
      </c>
      <c r="D158" s="33">
        <f t="shared" ref="D158:G158" si="11">SUM(D147:D157)</f>
        <v>10830</v>
      </c>
      <c r="E158" s="24">
        <f t="shared" si="11"/>
        <v>0</v>
      </c>
      <c r="F158" s="24">
        <f t="shared" si="11"/>
        <v>0</v>
      </c>
      <c r="G158" s="34">
        <f t="shared" si="11"/>
        <v>10830</v>
      </c>
    </row>
    <row r="159" spans="1:7" ht="16.8" x14ac:dyDescent="0.3">
      <c r="A159" s="60"/>
      <c r="B159" s="20"/>
      <c r="C159" s="69"/>
      <c r="D159" s="29"/>
      <c r="E159" s="30"/>
      <c r="F159" s="30"/>
      <c r="G159" s="31"/>
    </row>
    <row r="160" spans="1:7" ht="16.8" x14ac:dyDescent="0.3">
      <c r="A160" s="60"/>
      <c r="B160" s="20" t="s">
        <v>13</v>
      </c>
      <c r="C160" s="59" t="s">
        <v>41</v>
      </c>
      <c r="D160" s="29"/>
      <c r="E160" s="30"/>
      <c r="F160" s="30"/>
      <c r="G160" s="31"/>
    </row>
    <row r="161" spans="1:8" ht="16.8" x14ac:dyDescent="0.3">
      <c r="A161" s="60"/>
      <c r="B161" s="20"/>
      <c r="C161" s="59" t="s">
        <v>45</v>
      </c>
      <c r="D161" s="29"/>
      <c r="E161" s="30"/>
      <c r="F161" s="30"/>
      <c r="G161" s="31"/>
    </row>
    <row r="162" spans="1:8" ht="27.6" x14ac:dyDescent="0.25">
      <c r="A162" s="9"/>
      <c r="B162" s="68"/>
      <c r="C162" s="28" t="s">
        <v>100</v>
      </c>
      <c r="D162" s="16">
        <v>506190</v>
      </c>
      <c r="E162" s="11">
        <v>311649</v>
      </c>
      <c r="F162" s="164">
        <v>194541</v>
      </c>
      <c r="G162" s="165">
        <v>0</v>
      </c>
      <c r="H162" s="87"/>
    </row>
    <row r="163" spans="1:8" ht="27.6" x14ac:dyDescent="0.25">
      <c r="A163" s="9"/>
      <c r="B163" s="68"/>
      <c r="C163" s="28" t="s">
        <v>101</v>
      </c>
      <c r="D163" s="16">
        <v>900</v>
      </c>
      <c r="E163" s="11">
        <v>0</v>
      </c>
      <c r="F163" s="11">
        <v>900</v>
      </c>
      <c r="G163" s="27">
        <v>0</v>
      </c>
    </row>
    <row r="164" spans="1:8" x14ac:dyDescent="0.25">
      <c r="A164" s="9"/>
      <c r="B164" s="68"/>
      <c r="C164" s="59" t="s">
        <v>113</v>
      </c>
      <c r="D164" s="16">
        <v>1000</v>
      </c>
      <c r="E164" s="11">
        <v>0</v>
      </c>
      <c r="F164" s="11">
        <v>1000</v>
      </c>
      <c r="G164" s="27">
        <v>0</v>
      </c>
    </row>
    <row r="165" spans="1:8" x14ac:dyDescent="0.25">
      <c r="A165" s="9"/>
      <c r="B165" s="68"/>
      <c r="C165" s="59" t="s">
        <v>102</v>
      </c>
      <c r="D165" s="16">
        <v>4725</v>
      </c>
      <c r="E165" s="11">
        <v>0</v>
      </c>
      <c r="F165" s="11">
        <f>D165</f>
        <v>4725</v>
      </c>
      <c r="G165" s="27">
        <v>0</v>
      </c>
    </row>
    <row r="166" spans="1:8" x14ac:dyDescent="0.25">
      <c r="A166" s="9"/>
      <c r="B166" s="68"/>
      <c r="C166" s="28" t="s">
        <v>336</v>
      </c>
      <c r="D166" s="16">
        <v>16118</v>
      </c>
      <c r="E166" s="11">
        <f>D166</f>
        <v>16118</v>
      </c>
      <c r="F166" s="11">
        <v>0</v>
      </c>
      <c r="G166" s="27">
        <v>0</v>
      </c>
      <c r="H166" s="23"/>
    </row>
    <row r="167" spans="1:8" x14ac:dyDescent="0.25">
      <c r="A167" s="60"/>
      <c r="B167" s="20"/>
      <c r="C167" s="28"/>
      <c r="D167" s="21"/>
      <c r="E167" s="22"/>
      <c r="F167" s="22"/>
      <c r="G167" s="25"/>
    </row>
    <row r="168" spans="1:8" ht="14.4" x14ac:dyDescent="0.3">
      <c r="A168" s="60"/>
      <c r="B168" s="20"/>
      <c r="C168" s="63" t="s">
        <v>20</v>
      </c>
      <c r="D168" s="33">
        <f>SUM(D162:D167)</f>
        <v>528933</v>
      </c>
      <c r="E168" s="24">
        <f>SUM(E162:E167)</f>
        <v>327767</v>
      </c>
      <c r="F168" s="24">
        <f>SUM(F162:F167)</f>
        <v>201166</v>
      </c>
      <c r="G168" s="34">
        <f>SUM(G162:G167)</f>
        <v>0</v>
      </c>
    </row>
    <row r="169" spans="1:8" ht="16.8" x14ac:dyDescent="0.3">
      <c r="A169" s="60"/>
      <c r="B169" s="20"/>
      <c r="C169" s="63"/>
      <c r="D169" s="29"/>
      <c r="E169" s="30"/>
      <c r="F169" s="30"/>
      <c r="G169" s="31"/>
    </row>
    <row r="170" spans="1:8" ht="16.8" x14ac:dyDescent="0.3">
      <c r="A170" s="60"/>
      <c r="B170" s="20"/>
      <c r="C170" s="59" t="s">
        <v>46</v>
      </c>
      <c r="D170" s="29"/>
      <c r="E170" s="30"/>
      <c r="F170" s="30"/>
      <c r="G170" s="31"/>
    </row>
    <row r="171" spans="1:8" x14ac:dyDescent="0.25">
      <c r="A171" s="9"/>
      <c r="B171" s="68"/>
      <c r="C171" s="59" t="s">
        <v>204</v>
      </c>
      <c r="D171" s="16">
        <v>80600</v>
      </c>
      <c r="E171" s="11">
        <v>0</v>
      </c>
      <c r="F171" s="11">
        <f>D171</f>
        <v>80600</v>
      </c>
      <c r="G171" s="27">
        <v>0</v>
      </c>
    </row>
    <row r="172" spans="1:8" x14ac:dyDescent="0.25">
      <c r="A172" s="60"/>
      <c r="B172" s="20"/>
      <c r="C172" s="28" t="s">
        <v>337</v>
      </c>
      <c r="D172" s="21">
        <v>9000</v>
      </c>
      <c r="E172" s="22">
        <v>0</v>
      </c>
      <c r="F172" s="22">
        <f>D172</f>
        <v>9000</v>
      </c>
      <c r="G172" s="25">
        <v>0</v>
      </c>
    </row>
    <row r="173" spans="1:8" x14ac:dyDescent="0.25">
      <c r="A173" s="61"/>
      <c r="B173" s="20"/>
      <c r="C173" s="28" t="s">
        <v>338</v>
      </c>
      <c r="D173" s="21">
        <v>1200</v>
      </c>
      <c r="E173" s="22">
        <v>0</v>
      </c>
      <c r="F173" s="22">
        <v>1200</v>
      </c>
      <c r="G173" s="25">
        <v>0</v>
      </c>
    </row>
    <row r="174" spans="1:8" x14ac:dyDescent="0.25">
      <c r="A174" s="60"/>
      <c r="B174" s="20"/>
      <c r="C174" s="28" t="s">
        <v>339</v>
      </c>
      <c r="D174" s="21">
        <v>1000</v>
      </c>
      <c r="E174" s="22">
        <v>0</v>
      </c>
      <c r="F174" s="22">
        <v>1000</v>
      </c>
      <c r="G174" s="25">
        <v>0</v>
      </c>
    </row>
    <row r="175" spans="1:8" x14ac:dyDescent="0.25">
      <c r="A175" s="60"/>
      <c r="B175" s="20"/>
      <c r="C175" s="28" t="s">
        <v>340</v>
      </c>
      <c r="D175" s="21">
        <v>1600</v>
      </c>
      <c r="E175" s="22">
        <v>0</v>
      </c>
      <c r="F175" s="22">
        <v>1600</v>
      </c>
      <c r="G175" s="25">
        <v>0</v>
      </c>
    </row>
    <row r="176" spans="1:8" x14ac:dyDescent="0.25">
      <c r="A176" s="9"/>
      <c r="B176" s="68"/>
      <c r="C176" s="59" t="s">
        <v>341</v>
      </c>
      <c r="D176" s="16">
        <v>1000</v>
      </c>
      <c r="E176" s="11">
        <v>0</v>
      </c>
      <c r="F176" s="11">
        <v>1000</v>
      </c>
      <c r="G176" s="27">
        <v>0</v>
      </c>
    </row>
    <row r="177" spans="1:8" ht="27.6" x14ac:dyDescent="0.25">
      <c r="A177" s="60"/>
      <c r="B177" s="20"/>
      <c r="C177" s="72" t="s">
        <v>342</v>
      </c>
      <c r="D177" s="21">
        <v>6000</v>
      </c>
      <c r="E177" s="22">
        <f>D177</f>
        <v>6000</v>
      </c>
      <c r="F177" s="22">
        <v>0</v>
      </c>
      <c r="G177" s="25">
        <v>0</v>
      </c>
    </row>
    <row r="178" spans="1:8" ht="27.6" x14ac:dyDescent="0.25">
      <c r="A178" s="60"/>
      <c r="B178" s="20"/>
      <c r="C178" s="72" t="s">
        <v>343</v>
      </c>
      <c r="D178" s="21">
        <v>6000</v>
      </c>
      <c r="E178" s="22">
        <v>6000</v>
      </c>
      <c r="F178" s="22">
        <v>0</v>
      </c>
      <c r="G178" s="25">
        <v>0</v>
      </c>
    </row>
    <row r="179" spans="1:8" x14ac:dyDescent="0.25">
      <c r="A179" s="60"/>
      <c r="B179" s="20"/>
      <c r="C179" s="72"/>
      <c r="D179" s="21"/>
      <c r="E179" s="22"/>
      <c r="F179" s="22"/>
      <c r="G179" s="25"/>
    </row>
    <row r="180" spans="1:8" ht="14.4" x14ac:dyDescent="0.3">
      <c r="A180" s="60"/>
      <c r="B180" s="20"/>
      <c r="C180" s="63" t="s">
        <v>20</v>
      </c>
      <c r="D180" s="33">
        <f>SUM(D171:D179)</f>
        <v>106400</v>
      </c>
      <c r="E180" s="24">
        <f>SUM(E171:E179)</f>
        <v>12000</v>
      </c>
      <c r="F180" s="24">
        <f>SUM(F171:F179)</f>
        <v>94400</v>
      </c>
      <c r="G180" s="34">
        <f>SUM(G171:G179)</f>
        <v>0</v>
      </c>
    </row>
    <row r="181" spans="1:8" ht="16.8" x14ac:dyDescent="0.3">
      <c r="A181" s="60"/>
      <c r="B181" s="20"/>
      <c r="C181" s="69"/>
      <c r="D181" s="29"/>
      <c r="E181" s="30"/>
      <c r="F181" s="30"/>
      <c r="G181" s="31"/>
    </row>
    <row r="182" spans="1:8" ht="16.8" x14ac:dyDescent="0.3">
      <c r="A182" s="9"/>
      <c r="B182" s="73"/>
      <c r="C182" s="59" t="s">
        <v>56</v>
      </c>
      <c r="D182" s="29"/>
      <c r="E182" s="30"/>
      <c r="F182" s="30"/>
      <c r="G182" s="31"/>
    </row>
    <row r="183" spans="1:8" ht="28.2" x14ac:dyDescent="0.3">
      <c r="A183" s="9"/>
      <c r="B183" s="73"/>
      <c r="C183" s="28" t="s">
        <v>344</v>
      </c>
      <c r="D183" s="16">
        <v>6468</v>
      </c>
      <c r="E183" s="11">
        <f>D183</f>
        <v>6468</v>
      </c>
      <c r="F183" s="11">
        <v>0</v>
      </c>
      <c r="G183" s="27">
        <v>0</v>
      </c>
    </row>
    <row r="184" spans="1:8" ht="14.4" x14ac:dyDescent="0.3">
      <c r="A184" s="9"/>
      <c r="B184" s="73"/>
      <c r="C184" s="28"/>
      <c r="D184" s="21"/>
      <c r="E184" s="22"/>
      <c r="F184" s="22"/>
      <c r="G184" s="25"/>
    </row>
    <row r="185" spans="1:8" ht="14.4" x14ac:dyDescent="0.3">
      <c r="A185" s="9"/>
      <c r="B185" s="20"/>
      <c r="C185" s="63" t="s">
        <v>20</v>
      </c>
      <c r="D185" s="33">
        <f>SUM(D183:D184)</f>
        <v>6468</v>
      </c>
      <c r="E185" s="24">
        <f>SUM(E183:E184)</f>
        <v>6468</v>
      </c>
      <c r="F185" s="24">
        <f>SUM(F183:F184)</f>
        <v>0</v>
      </c>
      <c r="G185" s="34">
        <f>SUM(G183:G184)</f>
        <v>0</v>
      </c>
    </row>
    <row r="186" spans="1:8" ht="16.8" x14ac:dyDescent="0.3">
      <c r="A186" s="9"/>
      <c r="B186" s="20"/>
      <c r="C186" s="69"/>
      <c r="D186" s="29"/>
      <c r="E186" s="30"/>
      <c r="F186" s="30"/>
      <c r="G186" s="31"/>
    </row>
    <row r="187" spans="1:8" ht="14.4" x14ac:dyDescent="0.3">
      <c r="A187" s="9"/>
      <c r="B187" s="73"/>
      <c r="C187" s="59" t="s">
        <v>49</v>
      </c>
      <c r="D187" s="16">
        <v>5000</v>
      </c>
      <c r="E187" s="11">
        <v>5000</v>
      </c>
      <c r="F187" s="11">
        <v>0</v>
      </c>
      <c r="G187" s="27">
        <v>0</v>
      </c>
    </row>
    <row r="188" spans="1:8" ht="14.4" x14ac:dyDescent="0.3">
      <c r="A188" s="9"/>
      <c r="B188" s="73"/>
      <c r="C188" s="59"/>
      <c r="D188" s="16"/>
      <c r="E188" s="11"/>
      <c r="F188" s="11"/>
      <c r="G188" s="27"/>
    </row>
    <row r="189" spans="1:8" x14ac:dyDescent="0.25">
      <c r="A189" s="9"/>
      <c r="B189" s="20"/>
      <c r="C189" s="59" t="s">
        <v>345</v>
      </c>
      <c r="D189" s="16">
        <v>67000</v>
      </c>
      <c r="E189" s="11">
        <f>D189</f>
        <v>67000</v>
      </c>
      <c r="F189" s="11">
        <v>0</v>
      </c>
      <c r="G189" s="27">
        <v>0</v>
      </c>
      <c r="H189" s="23"/>
    </row>
    <row r="190" spans="1:8" x14ac:dyDescent="0.25">
      <c r="A190" s="9"/>
      <c r="B190" s="20"/>
      <c r="C190" s="59"/>
      <c r="D190" s="16"/>
      <c r="E190" s="11"/>
      <c r="F190" s="11"/>
      <c r="G190" s="27"/>
    </row>
    <row r="191" spans="1:8" ht="27.6" x14ac:dyDescent="0.25">
      <c r="A191" s="9"/>
      <c r="B191" s="20"/>
      <c r="C191" s="28" t="s">
        <v>171</v>
      </c>
      <c r="D191" s="16"/>
      <c r="E191" s="11"/>
      <c r="F191" s="11"/>
      <c r="G191" s="27"/>
    </row>
    <row r="192" spans="1:8" x14ac:dyDescent="0.25">
      <c r="A192" s="9"/>
      <c r="B192" s="20"/>
      <c r="C192" s="59" t="s">
        <v>172</v>
      </c>
      <c r="D192" s="16">
        <v>20000</v>
      </c>
      <c r="E192" s="11">
        <v>20000</v>
      </c>
      <c r="F192" s="11">
        <v>0</v>
      </c>
      <c r="G192" s="27">
        <v>0</v>
      </c>
    </row>
    <row r="193" spans="1:7" x14ac:dyDescent="0.25">
      <c r="A193" s="9"/>
      <c r="B193" s="20"/>
      <c r="C193" s="59" t="s">
        <v>173</v>
      </c>
      <c r="D193" s="16">
        <v>20000</v>
      </c>
      <c r="E193" s="11">
        <v>20000</v>
      </c>
      <c r="F193" s="11">
        <v>0</v>
      </c>
      <c r="G193" s="27">
        <v>0</v>
      </c>
    </row>
    <row r="194" spans="1:7" x14ac:dyDescent="0.25">
      <c r="A194" s="9"/>
      <c r="B194" s="20"/>
      <c r="C194" s="59" t="s">
        <v>203</v>
      </c>
      <c r="D194" s="16">
        <v>20000</v>
      </c>
      <c r="E194" s="11">
        <v>20000</v>
      </c>
      <c r="F194" s="11">
        <v>0</v>
      </c>
      <c r="G194" s="27">
        <v>0</v>
      </c>
    </row>
    <row r="195" spans="1:7" ht="14.4" x14ac:dyDescent="0.3">
      <c r="A195" s="9"/>
      <c r="B195" s="20"/>
      <c r="C195" s="63" t="s">
        <v>20</v>
      </c>
      <c r="D195" s="33">
        <f t="shared" ref="D195:G195" si="12">SUM(D192:D194)</f>
        <v>60000</v>
      </c>
      <c r="E195" s="24">
        <f t="shared" si="12"/>
        <v>60000</v>
      </c>
      <c r="F195" s="24">
        <f t="shared" si="12"/>
        <v>0</v>
      </c>
      <c r="G195" s="34">
        <f t="shared" si="12"/>
        <v>0</v>
      </c>
    </row>
    <row r="196" spans="1:7" x14ac:dyDescent="0.25">
      <c r="A196" s="9"/>
      <c r="B196" s="20"/>
      <c r="C196" s="59"/>
      <c r="D196" s="16"/>
      <c r="E196" s="11"/>
      <c r="F196" s="11"/>
      <c r="G196" s="27"/>
    </row>
    <row r="197" spans="1:7" ht="14.4" x14ac:dyDescent="0.3">
      <c r="A197" s="9"/>
      <c r="B197" s="20"/>
      <c r="C197" s="69" t="s">
        <v>48</v>
      </c>
      <c r="D197" s="33">
        <f>D168+D180+D185+D187+D189+D195</f>
        <v>773801</v>
      </c>
      <c r="E197" s="24">
        <f>E168+E180+E185+E187+E189+E195</f>
        <v>478235</v>
      </c>
      <c r="F197" s="24">
        <f>F168+F180+F185+F187+F189+F195</f>
        <v>295566</v>
      </c>
      <c r="G197" s="34">
        <f>G168+G180+G185+G187+G189+G195</f>
        <v>0</v>
      </c>
    </row>
    <row r="198" spans="1:7" ht="16.8" x14ac:dyDescent="0.3">
      <c r="A198" s="60"/>
      <c r="B198" s="20"/>
      <c r="C198" s="69"/>
      <c r="D198" s="29"/>
      <c r="E198" s="30"/>
      <c r="F198" s="30"/>
      <c r="G198" s="31"/>
    </row>
    <row r="199" spans="1:7" ht="16.8" x14ac:dyDescent="0.3">
      <c r="A199" s="60"/>
      <c r="B199" s="20" t="s">
        <v>16</v>
      </c>
      <c r="C199" s="59" t="s">
        <v>42</v>
      </c>
      <c r="D199" s="29"/>
      <c r="E199" s="30"/>
      <c r="F199" s="30"/>
      <c r="G199" s="31"/>
    </row>
    <row r="200" spans="1:7" x14ac:dyDescent="0.25">
      <c r="A200" s="60"/>
      <c r="B200" s="20"/>
      <c r="C200" s="28" t="s">
        <v>286</v>
      </c>
      <c r="D200" s="16">
        <v>5000</v>
      </c>
      <c r="E200" s="11">
        <v>5000</v>
      </c>
      <c r="F200" s="11">
        <v>0</v>
      </c>
      <c r="G200" s="27">
        <v>0</v>
      </c>
    </row>
    <row r="201" spans="1:7" s="76" customFormat="1" x14ac:dyDescent="0.25">
      <c r="A201" s="74"/>
      <c r="B201" s="75"/>
      <c r="C201" s="28" t="s">
        <v>593</v>
      </c>
      <c r="D201" s="16">
        <v>2000</v>
      </c>
      <c r="E201" s="11">
        <v>0</v>
      </c>
      <c r="F201" s="11">
        <f>D201</f>
        <v>2000</v>
      </c>
      <c r="G201" s="27">
        <v>0</v>
      </c>
    </row>
    <row r="202" spans="1:7" s="76" customFormat="1" x14ac:dyDescent="0.25">
      <c r="A202" s="161"/>
      <c r="B202" s="162"/>
      <c r="C202" s="72" t="s">
        <v>594</v>
      </c>
      <c r="D202" s="16">
        <v>9000</v>
      </c>
      <c r="E202" s="11"/>
      <c r="F202" s="11">
        <v>9000</v>
      </c>
      <c r="G202" s="27"/>
    </row>
    <row r="203" spans="1:7" x14ac:dyDescent="0.25">
      <c r="A203" s="60"/>
      <c r="B203" s="20"/>
      <c r="C203" s="72" t="s">
        <v>184</v>
      </c>
      <c r="D203" s="21">
        <v>2000</v>
      </c>
      <c r="E203" s="22">
        <v>0</v>
      </c>
      <c r="F203" s="22">
        <v>2000</v>
      </c>
      <c r="G203" s="25">
        <v>0</v>
      </c>
    </row>
    <row r="204" spans="1:7" x14ac:dyDescent="0.25">
      <c r="A204" s="60"/>
      <c r="B204" s="20"/>
      <c r="C204" s="72" t="s">
        <v>346</v>
      </c>
      <c r="D204" s="21">
        <v>15000</v>
      </c>
      <c r="E204" s="22"/>
      <c r="F204" s="22">
        <v>15000</v>
      </c>
      <c r="G204" s="25"/>
    </row>
    <row r="205" spans="1:7" ht="27.6" x14ac:dyDescent="0.25">
      <c r="A205" s="60"/>
      <c r="B205" s="20"/>
      <c r="C205" s="72" t="s">
        <v>347</v>
      </c>
      <c r="D205" s="21">
        <v>121676</v>
      </c>
      <c r="E205" s="22">
        <f t="shared" ref="E205:E210" si="13">D205</f>
        <v>121676</v>
      </c>
      <c r="F205" s="22">
        <v>0</v>
      </c>
      <c r="G205" s="25">
        <v>0</v>
      </c>
    </row>
    <row r="206" spans="1:7" x14ac:dyDescent="0.25">
      <c r="A206" s="60"/>
      <c r="B206" s="20"/>
      <c r="C206" s="28" t="s">
        <v>348</v>
      </c>
      <c r="D206" s="21">
        <v>133188</v>
      </c>
      <c r="E206" s="22">
        <f t="shared" si="13"/>
        <v>133188</v>
      </c>
      <c r="F206" s="22">
        <v>0</v>
      </c>
      <c r="G206" s="25">
        <v>0</v>
      </c>
    </row>
    <row r="207" spans="1:7" ht="27.6" x14ac:dyDescent="0.25">
      <c r="A207" s="60"/>
      <c r="B207" s="20"/>
      <c r="C207" s="28" t="s">
        <v>349</v>
      </c>
      <c r="D207" s="21">
        <v>63458</v>
      </c>
      <c r="E207" s="22">
        <f t="shared" si="13"/>
        <v>63458</v>
      </c>
      <c r="F207" s="22">
        <v>0</v>
      </c>
      <c r="G207" s="25">
        <v>0</v>
      </c>
    </row>
    <row r="208" spans="1:7" ht="27.6" x14ac:dyDescent="0.25">
      <c r="A208" s="60"/>
      <c r="B208" s="20"/>
      <c r="C208" s="28" t="s">
        <v>350</v>
      </c>
      <c r="D208" s="21">
        <v>19413</v>
      </c>
      <c r="E208" s="22">
        <f t="shared" si="13"/>
        <v>19413</v>
      </c>
      <c r="F208" s="22">
        <v>0</v>
      </c>
      <c r="G208" s="25">
        <v>0</v>
      </c>
    </row>
    <row r="209" spans="1:8" ht="27.6" x14ac:dyDescent="0.25">
      <c r="A209" s="60"/>
      <c r="B209" s="20"/>
      <c r="C209" s="28" t="s">
        <v>351</v>
      </c>
      <c r="D209" s="21">
        <v>368117</v>
      </c>
      <c r="E209" s="22">
        <f t="shared" si="13"/>
        <v>368117</v>
      </c>
      <c r="F209" s="22">
        <v>0</v>
      </c>
      <c r="G209" s="25">
        <v>0</v>
      </c>
    </row>
    <row r="210" spans="1:8" ht="27.6" x14ac:dyDescent="0.25">
      <c r="A210" s="60"/>
      <c r="B210" s="20"/>
      <c r="C210" s="28" t="s">
        <v>352</v>
      </c>
      <c r="D210" s="21">
        <v>86958</v>
      </c>
      <c r="E210" s="22">
        <f t="shared" si="13"/>
        <v>86958</v>
      </c>
      <c r="F210" s="22">
        <v>0</v>
      </c>
      <c r="G210" s="25">
        <v>0</v>
      </c>
    </row>
    <row r="211" spans="1:8" x14ac:dyDescent="0.25">
      <c r="A211" s="60"/>
      <c r="B211" s="20"/>
      <c r="C211" s="72"/>
      <c r="D211" s="21"/>
      <c r="E211" s="22"/>
      <c r="F211" s="22"/>
      <c r="G211" s="25"/>
    </row>
    <row r="212" spans="1:8" ht="14.4" x14ac:dyDescent="0.3">
      <c r="A212" s="60"/>
      <c r="B212" s="20"/>
      <c r="C212" s="69" t="s">
        <v>34</v>
      </c>
      <c r="D212" s="33">
        <f>SUM(D200:D211)</f>
        <v>825810</v>
      </c>
      <c r="E212" s="24">
        <f>SUM(E200:E211)</f>
        <v>797810</v>
      </c>
      <c r="F212" s="24">
        <f>SUM(F200:F211)</f>
        <v>28000</v>
      </c>
      <c r="G212" s="34">
        <f>SUM(G200:G211)</f>
        <v>0</v>
      </c>
    </row>
    <row r="213" spans="1:8" ht="16.8" x14ac:dyDescent="0.3">
      <c r="A213" s="60"/>
      <c r="B213" s="20"/>
      <c r="C213" s="69"/>
      <c r="D213" s="29"/>
      <c r="E213" s="30"/>
      <c r="F213" s="30"/>
      <c r="G213" s="31"/>
    </row>
    <row r="214" spans="1:8" ht="16.8" x14ac:dyDescent="0.3">
      <c r="A214" s="60"/>
      <c r="B214" s="20" t="s">
        <v>18</v>
      </c>
      <c r="C214" s="59" t="s">
        <v>17</v>
      </c>
      <c r="D214" s="29"/>
      <c r="E214" s="30"/>
      <c r="F214" s="30"/>
      <c r="G214" s="31"/>
    </row>
    <row r="215" spans="1:8" x14ac:dyDescent="0.25">
      <c r="A215" s="60"/>
      <c r="B215" s="20"/>
      <c r="C215" s="72" t="s">
        <v>177</v>
      </c>
      <c r="D215" s="16">
        <v>83337</v>
      </c>
      <c r="E215" s="11">
        <f>D215</f>
        <v>83337</v>
      </c>
      <c r="F215" s="11">
        <v>0</v>
      </c>
      <c r="G215" s="27">
        <v>0</v>
      </c>
      <c r="H215" s="23"/>
    </row>
    <row r="216" spans="1:8" s="76" customFormat="1" x14ac:dyDescent="0.25">
      <c r="A216" s="74"/>
      <c r="B216" s="75"/>
      <c r="C216" s="72" t="s">
        <v>185</v>
      </c>
      <c r="D216" s="16">
        <v>1000</v>
      </c>
      <c r="E216" s="11">
        <v>1000</v>
      </c>
      <c r="F216" s="11">
        <v>0</v>
      </c>
      <c r="G216" s="27">
        <v>0</v>
      </c>
    </row>
    <row r="217" spans="1:8" s="76" customFormat="1" ht="27.6" x14ac:dyDescent="0.25">
      <c r="A217" s="74"/>
      <c r="B217" s="75"/>
      <c r="C217" s="28" t="s">
        <v>353</v>
      </c>
      <c r="D217" s="16">
        <v>520641</v>
      </c>
      <c r="E217" s="11">
        <f>D217</f>
        <v>520641</v>
      </c>
      <c r="F217" s="11">
        <v>0</v>
      </c>
      <c r="G217" s="27">
        <v>0</v>
      </c>
    </row>
    <row r="218" spans="1:8" s="76" customFormat="1" ht="27.6" x14ac:dyDescent="0.25">
      <c r="A218" s="74"/>
      <c r="B218" s="75"/>
      <c r="C218" s="28" t="s">
        <v>354</v>
      </c>
      <c r="D218" s="16">
        <v>215816</v>
      </c>
      <c r="E218" s="11">
        <f>D218</f>
        <v>215816</v>
      </c>
      <c r="F218" s="11">
        <v>0</v>
      </c>
      <c r="G218" s="27">
        <v>0</v>
      </c>
    </row>
    <row r="219" spans="1:8" s="76" customFormat="1" ht="27.6" x14ac:dyDescent="0.25">
      <c r="A219" s="74"/>
      <c r="B219" s="75"/>
      <c r="C219" s="28" t="s">
        <v>355</v>
      </c>
      <c r="D219" s="16">
        <v>409720</v>
      </c>
      <c r="E219" s="11">
        <f>D219</f>
        <v>409720</v>
      </c>
      <c r="F219" s="11">
        <v>0</v>
      </c>
      <c r="G219" s="27">
        <v>0</v>
      </c>
    </row>
    <row r="220" spans="1:8" s="76" customFormat="1" x14ac:dyDescent="0.25">
      <c r="A220" s="74"/>
      <c r="B220" s="75"/>
      <c r="C220" s="28" t="s">
        <v>356</v>
      </c>
      <c r="D220" s="16">
        <v>149931</v>
      </c>
      <c r="E220" s="11">
        <f>D220</f>
        <v>149931</v>
      </c>
      <c r="F220" s="11">
        <v>0</v>
      </c>
      <c r="G220" s="27">
        <v>0</v>
      </c>
    </row>
    <row r="221" spans="1:8" s="76" customFormat="1" ht="41.4" x14ac:dyDescent="0.25">
      <c r="A221" s="74"/>
      <c r="B221" s="75"/>
      <c r="C221" s="28" t="s">
        <v>357</v>
      </c>
      <c r="D221" s="16">
        <v>308867</v>
      </c>
      <c r="E221" s="11">
        <f>D221</f>
        <v>308867</v>
      </c>
      <c r="F221" s="11">
        <v>0</v>
      </c>
      <c r="G221" s="27">
        <v>0</v>
      </c>
    </row>
    <row r="222" spans="1:8" x14ac:dyDescent="0.25">
      <c r="A222" s="60"/>
      <c r="B222" s="20"/>
      <c r="C222" s="72" t="s">
        <v>358</v>
      </c>
      <c r="D222" s="16">
        <v>3000</v>
      </c>
      <c r="E222" s="11">
        <v>3000</v>
      </c>
      <c r="F222" s="11"/>
      <c r="G222" s="27"/>
    </row>
    <row r="223" spans="1:8" x14ac:dyDescent="0.25">
      <c r="A223" s="60"/>
      <c r="B223" s="20"/>
      <c r="C223" s="72"/>
      <c r="D223" s="16"/>
      <c r="E223" s="11"/>
      <c r="F223" s="11"/>
      <c r="G223" s="27"/>
    </row>
    <row r="224" spans="1:8" ht="14.4" x14ac:dyDescent="0.3">
      <c r="A224" s="60"/>
      <c r="B224" s="20"/>
      <c r="C224" s="69" t="s">
        <v>35</v>
      </c>
      <c r="D224" s="33">
        <f>SUM(D215:D222)</f>
        <v>1692312</v>
      </c>
      <c r="E224" s="24">
        <f>SUM(E215:E222)</f>
        <v>1692312</v>
      </c>
      <c r="F224" s="24">
        <f>SUM(F215:F222)</f>
        <v>0</v>
      </c>
      <c r="G224" s="34">
        <f>SUM(G215:G222)</f>
        <v>0</v>
      </c>
    </row>
    <row r="225" spans="1:7" ht="14.4" x14ac:dyDescent="0.3">
      <c r="A225" s="60"/>
      <c r="B225" s="73"/>
      <c r="C225" s="69"/>
      <c r="D225" s="16"/>
      <c r="E225" s="11"/>
      <c r="F225" s="11"/>
      <c r="G225" s="27"/>
    </row>
    <row r="226" spans="1:7" x14ac:dyDescent="0.25">
      <c r="A226" s="60"/>
      <c r="B226" s="20" t="s">
        <v>25</v>
      </c>
      <c r="C226" s="59" t="s">
        <v>43</v>
      </c>
      <c r="D226" s="16"/>
      <c r="E226" s="11"/>
      <c r="F226" s="11"/>
      <c r="G226" s="27"/>
    </row>
    <row r="227" spans="1:7" x14ac:dyDescent="0.25">
      <c r="A227" s="9"/>
      <c r="B227" s="20"/>
      <c r="C227" s="63"/>
      <c r="D227" s="18"/>
      <c r="E227" s="19"/>
      <c r="F227" s="19"/>
      <c r="G227" s="26"/>
    </row>
    <row r="228" spans="1:7" x14ac:dyDescent="0.25">
      <c r="A228" s="12"/>
      <c r="B228" s="77"/>
      <c r="C228" s="59" t="s">
        <v>169</v>
      </c>
      <c r="D228" s="16"/>
      <c r="E228" s="11"/>
      <c r="F228" s="11"/>
      <c r="G228" s="27"/>
    </row>
    <row r="229" spans="1:7" x14ac:dyDescent="0.25">
      <c r="A229" s="9"/>
      <c r="B229" s="68"/>
      <c r="C229" s="59" t="s">
        <v>170</v>
      </c>
      <c r="D229" s="16">
        <v>6000</v>
      </c>
      <c r="E229" s="11">
        <v>0</v>
      </c>
      <c r="F229" s="11">
        <v>6000</v>
      </c>
      <c r="G229" s="27">
        <v>0</v>
      </c>
    </row>
    <row r="230" spans="1:7" ht="14.4" x14ac:dyDescent="0.3">
      <c r="A230" s="9"/>
      <c r="B230" s="77"/>
      <c r="C230" s="63" t="s">
        <v>20</v>
      </c>
      <c r="D230" s="33">
        <f>SUM(D229:D229)</f>
        <v>6000</v>
      </c>
      <c r="E230" s="24">
        <f>SUM(E229:E229)</f>
        <v>0</v>
      </c>
      <c r="F230" s="24">
        <f>SUM(F229:F229)</f>
        <v>6000</v>
      </c>
      <c r="G230" s="34">
        <f>SUM(G229:G229)</f>
        <v>0</v>
      </c>
    </row>
    <row r="231" spans="1:7" x14ac:dyDescent="0.25">
      <c r="A231" s="9"/>
      <c r="B231" s="77"/>
      <c r="C231" s="63"/>
      <c r="D231" s="18"/>
      <c r="E231" s="19"/>
      <c r="F231" s="19"/>
      <c r="G231" s="26"/>
    </row>
    <row r="232" spans="1:7" ht="14.4" x14ac:dyDescent="0.3">
      <c r="A232" s="9"/>
      <c r="B232" s="77"/>
      <c r="C232" s="69" t="s">
        <v>36</v>
      </c>
      <c r="D232" s="33">
        <f>D230</f>
        <v>6000</v>
      </c>
      <c r="E232" s="24">
        <f>E230</f>
        <v>0</v>
      </c>
      <c r="F232" s="24">
        <f>F230</f>
        <v>6000</v>
      </c>
      <c r="G232" s="34">
        <f>G230</f>
        <v>0</v>
      </c>
    </row>
    <row r="233" spans="1:7" ht="14.4" x14ac:dyDescent="0.3">
      <c r="A233" s="9"/>
      <c r="B233" s="20"/>
      <c r="C233" s="69"/>
      <c r="D233" s="33"/>
      <c r="E233" s="24"/>
      <c r="F233" s="24"/>
      <c r="G233" s="34"/>
    </row>
    <row r="234" spans="1:7" x14ac:dyDescent="0.25">
      <c r="A234" s="9"/>
      <c r="B234" s="20"/>
      <c r="C234" s="17" t="s">
        <v>9</v>
      </c>
      <c r="D234" s="14">
        <f>D79+D89+D144+D158+D197+D212+D224+D232</f>
        <v>5135703</v>
      </c>
      <c r="E234" s="15">
        <f>E79+E89+E144+E158+E197+E212+E224+E232</f>
        <v>4488046</v>
      </c>
      <c r="F234" s="15">
        <f>F79+F89+F144+F158+F197+F212+F224+F232</f>
        <v>636827</v>
      </c>
      <c r="G234" s="32">
        <f>G79+G89+G144+G158+G197+G212+G224+G232</f>
        <v>10830</v>
      </c>
    </row>
    <row r="235" spans="1:7" ht="16.8" x14ac:dyDescent="0.3">
      <c r="A235" s="9"/>
      <c r="B235" s="78"/>
      <c r="C235" s="79"/>
      <c r="D235" s="29"/>
      <c r="E235" s="30"/>
      <c r="F235" s="30"/>
      <c r="G235" s="31"/>
    </row>
    <row r="236" spans="1:7" ht="16.8" x14ac:dyDescent="0.3">
      <c r="A236" s="9"/>
      <c r="B236" s="20" t="s">
        <v>55</v>
      </c>
      <c r="C236" s="59" t="s">
        <v>68</v>
      </c>
      <c r="D236" s="29"/>
      <c r="E236" s="30"/>
      <c r="F236" s="30"/>
      <c r="G236" s="31"/>
    </row>
    <row r="237" spans="1:7" ht="16.8" x14ac:dyDescent="0.3">
      <c r="A237" s="9"/>
      <c r="B237" s="73"/>
      <c r="C237" s="59" t="s">
        <v>69</v>
      </c>
      <c r="D237" s="29"/>
      <c r="E237" s="30"/>
      <c r="F237" s="30"/>
      <c r="G237" s="31"/>
    </row>
    <row r="238" spans="1:7" x14ac:dyDescent="0.25">
      <c r="A238" s="9"/>
      <c r="B238" s="20"/>
      <c r="C238" s="10" t="s">
        <v>65</v>
      </c>
      <c r="D238" s="16">
        <v>0</v>
      </c>
      <c r="E238" s="11">
        <v>0</v>
      </c>
      <c r="F238" s="11">
        <v>0</v>
      </c>
      <c r="G238" s="27">
        <v>0</v>
      </c>
    </row>
    <row r="239" spans="1:7" x14ac:dyDescent="0.25">
      <c r="A239" s="9"/>
      <c r="B239" s="20"/>
      <c r="C239" s="10" t="s">
        <v>66</v>
      </c>
      <c r="D239" s="16">
        <v>26389</v>
      </c>
      <c r="E239" s="11">
        <v>26389</v>
      </c>
      <c r="F239" s="11">
        <v>0</v>
      </c>
      <c r="G239" s="27">
        <v>0</v>
      </c>
    </row>
    <row r="240" spans="1:7" x14ac:dyDescent="0.25">
      <c r="A240" s="9"/>
      <c r="B240" s="68"/>
      <c r="C240" s="59" t="s">
        <v>67</v>
      </c>
      <c r="D240" s="16">
        <v>0</v>
      </c>
      <c r="E240" s="11">
        <v>0</v>
      </c>
      <c r="F240" s="11">
        <v>0</v>
      </c>
      <c r="G240" s="27">
        <v>0</v>
      </c>
    </row>
    <row r="241" spans="1:8" ht="14.4" x14ac:dyDescent="0.3">
      <c r="A241" s="9"/>
      <c r="B241" s="20"/>
      <c r="C241" s="69" t="s">
        <v>20</v>
      </c>
      <c r="D241" s="64">
        <f t="shared" ref="D241:G241" si="14">SUM(D238:D240)</f>
        <v>26389</v>
      </c>
      <c r="E241" s="65">
        <f t="shared" si="14"/>
        <v>26389</v>
      </c>
      <c r="F241" s="65">
        <f t="shared" si="14"/>
        <v>0</v>
      </c>
      <c r="G241" s="66">
        <f t="shared" si="14"/>
        <v>0</v>
      </c>
    </row>
    <row r="242" spans="1:8" ht="14.4" x14ac:dyDescent="0.3">
      <c r="A242" s="9"/>
      <c r="B242" s="20"/>
      <c r="C242" s="69"/>
      <c r="D242" s="64"/>
      <c r="E242" s="65"/>
      <c r="F242" s="65"/>
      <c r="G242" s="66"/>
    </row>
    <row r="243" spans="1:8" x14ac:dyDescent="0.25">
      <c r="A243" s="9"/>
      <c r="B243" s="20"/>
      <c r="C243" s="10" t="s">
        <v>70</v>
      </c>
      <c r="D243" s="16">
        <v>89876</v>
      </c>
      <c r="E243" s="11">
        <f>D243</f>
        <v>89876</v>
      </c>
      <c r="F243" s="11">
        <v>0</v>
      </c>
      <c r="G243" s="27">
        <v>0</v>
      </c>
      <c r="H243" s="86"/>
    </row>
    <row r="244" spans="1:8" x14ac:dyDescent="0.25">
      <c r="A244" s="9"/>
      <c r="B244" s="80"/>
      <c r="C244" s="59"/>
      <c r="D244" s="16"/>
      <c r="E244" s="11"/>
      <c r="F244" s="11"/>
      <c r="G244" s="27"/>
    </row>
    <row r="245" spans="1:8" ht="14.4" thickBot="1" x14ac:dyDescent="0.3">
      <c r="A245" s="6"/>
      <c r="B245" s="81"/>
      <c r="C245" s="82" t="s">
        <v>14</v>
      </c>
      <c r="D245" s="35">
        <f>SUM(D65,D241,D234)+D243</f>
        <v>7130458</v>
      </c>
      <c r="E245" s="36">
        <f>SUM(E65,E241,E234)+E243</f>
        <v>6482801</v>
      </c>
      <c r="F245" s="36">
        <f>SUM(F65,F241,F234)+F243</f>
        <v>636827</v>
      </c>
      <c r="G245" s="83">
        <f>SUM(G65,G241,G234)+G243</f>
        <v>10830</v>
      </c>
    </row>
    <row r="246" spans="1:8" x14ac:dyDescent="0.25">
      <c r="A246" s="5"/>
      <c r="B246" s="37"/>
      <c r="C246" s="84"/>
      <c r="D246" s="85"/>
    </row>
    <row r="247" spans="1:8" x14ac:dyDescent="0.25">
      <c r="A247" s="5"/>
      <c r="B247" s="5"/>
      <c r="C247" s="85"/>
      <c r="D247" s="85"/>
      <c r="E247" s="85"/>
      <c r="F247" s="85"/>
      <c r="G247" s="85"/>
    </row>
    <row r="248" spans="1:8" x14ac:dyDescent="0.25">
      <c r="A248" s="5"/>
      <c r="B248" s="5"/>
      <c r="C248" s="5"/>
      <c r="D248" s="85"/>
    </row>
    <row r="249" spans="1:8" x14ac:dyDescent="0.25">
      <c r="A249" s="5"/>
      <c r="B249" s="5"/>
      <c r="C249" s="5"/>
    </row>
    <row r="250" spans="1:8" ht="16.8" x14ac:dyDescent="0.3">
      <c r="A250" s="4"/>
      <c r="B250" s="4"/>
      <c r="C250" s="4"/>
      <c r="D250" s="4"/>
      <c r="E250" s="4"/>
      <c r="F250" s="4"/>
      <c r="G250" s="4"/>
    </row>
    <row r="251" spans="1:8" ht="16.8" x14ac:dyDescent="0.3">
      <c r="A251" s="4"/>
      <c r="B251" s="4"/>
      <c r="C251" s="4"/>
      <c r="D251" s="4"/>
      <c r="E251" s="4"/>
      <c r="F251" s="4"/>
      <c r="G251" s="4"/>
    </row>
    <row r="252" spans="1:8" ht="16.8" x14ac:dyDescent="0.3">
      <c r="A252" s="4"/>
      <c r="B252" s="4"/>
      <c r="C252" s="4"/>
      <c r="D252" s="4"/>
      <c r="E252" s="4"/>
      <c r="F252" s="4"/>
      <c r="G252" s="4"/>
    </row>
    <row r="253" spans="1:8" ht="16.8" x14ac:dyDescent="0.3">
      <c r="A253" s="4"/>
      <c r="B253" s="4"/>
      <c r="C253" s="4"/>
      <c r="D253" s="4"/>
      <c r="E253" s="4"/>
      <c r="F253" s="4"/>
      <c r="G253" s="4"/>
    </row>
    <row r="254" spans="1:8" ht="16.8" x14ac:dyDescent="0.3">
      <c r="A254" s="4"/>
      <c r="B254" s="4"/>
      <c r="C254" s="4"/>
      <c r="D254" s="4"/>
      <c r="E254" s="4"/>
      <c r="F254" s="4"/>
      <c r="G254" s="4"/>
    </row>
    <row r="255" spans="1:8" ht="16.8" x14ac:dyDescent="0.3">
      <c r="A255" s="4"/>
      <c r="B255" s="4"/>
      <c r="C255" s="4"/>
      <c r="D255" s="4"/>
      <c r="E255" s="4"/>
      <c r="F255" s="4"/>
      <c r="G255" s="4"/>
    </row>
    <row r="256" spans="1:8" ht="16.8" x14ac:dyDescent="0.3">
      <c r="A256" s="4"/>
      <c r="B256" s="4"/>
      <c r="C256" s="4"/>
      <c r="D256" s="4"/>
      <c r="E256" s="4"/>
      <c r="F256" s="4"/>
      <c r="G256" s="4"/>
    </row>
    <row r="257" spans="1:8" ht="16.8" x14ac:dyDescent="0.3">
      <c r="A257" s="4"/>
      <c r="B257" s="4"/>
      <c r="C257" s="4"/>
      <c r="D257" s="4"/>
      <c r="E257" s="4"/>
      <c r="F257" s="4"/>
      <c r="G257" s="4"/>
    </row>
    <row r="258" spans="1:8" ht="16.8" x14ac:dyDescent="0.3">
      <c r="A258" s="4"/>
      <c r="B258" s="4"/>
      <c r="C258" s="4"/>
      <c r="D258" s="4"/>
      <c r="E258" s="4"/>
      <c r="F258" s="4"/>
      <c r="G258" s="4"/>
      <c r="H258" s="23"/>
    </row>
    <row r="259" spans="1:8" ht="16.8" x14ac:dyDescent="0.3">
      <c r="A259" s="4"/>
      <c r="B259" s="4"/>
      <c r="C259" s="4"/>
      <c r="D259" s="4"/>
      <c r="E259" s="4"/>
      <c r="F259" s="4"/>
      <c r="G259" s="4"/>
      <c r="H259" s="23"/>
    </row>
    <row r="260" spans="1:8" ht="16.8" x14ac:dyDescent="0.3">
      <c r="A260" s="4"/>
      <c r="B260" s="4"/>
      <c r="C260" s="4"/>
      <c r="D260" s="4"/>
      <c r="E260" s="4"/>
      <c r="F260" s="4"/>
      <c r="G260" s="4"/>
      <c r="H260" s="23"/>
    </row>
    <row r="261" spans="1:8" ht="16.8" x14ac:dyDescent="0.3">
      <c r="A261" s="4"/>
      <c r="B261" s="4"/>
      <c r="C261" s="4"/>
      <c r="D261" s="4"/>
      <c r="E261" s="4"/>
      <c r="F261" s="4"/>
      <c r="G261" s="4"/>
    </row>
    <row r="262" spans="1:8" ht="16.8" x14ac:dyDescent="0.3">
      <c r="A262" s="4"/>
      <c r="B262" s="4"/>
      <c r="C262" s="4"/>
      <c r="D262" s="4"/>
      <c r="E262" s="4"/>
      <c r="F262" s="4"/>
      <c r="G262" s="4"/>
    </row>
    <row r="263" spans="1:8" ht="16.8" x14ac:dyDescent="0.3">
      <c r="A263" s="4"/>
      <c r="B263" s="4"/>
      <c r="C263" s="4"/>
      <c r="D263" s="4"/>
      <c r="E263" s="4"/>
      <c r="F263" s="4"/>
      <c r="G263" s="4"/>
    </row>
    <row r="264" spans="1:8" ht="16.8" x14ac:dyDescent="0.3">
      <c r="A264" s="4"/>
      <c r="B264" s="4"/>
      <c r="C264" s="4"/>
      <c r="D264" s="4"/>
      <c r="E264" s="4"/>
      <c r="F264" s="4"/>
      <c r="G264" s="4"/>
    </row>
    <row r="265" spans="1:8" ht="16.8" x14ac:dyDescent="0.3">
      <c r="A265" s="4"/>
      <c r="B265" s="4"/>
      <c r="C265" s="4"/>
      <c r="D265" s="4"/>
      <c r="E265" s="4"/>
      <c r="F265" s="4"/>
      <c r="G265" s="4"/>
    </row>
    <row r="266" spans="1:8" ht="16.8" x14ac:dyDescent="0.3">
      <c r="A266" s="4"/>
      <c r="B266" s="4"/>
      <c r="C266" s="4"/>
      <c r="D266" s="4"/>
      <c r="E266" s="4"/>
      <c r="F266" s="4"/>
      <c r="G266" s="4"/>
    </row>
    <row r="267" spans="1:8" ht="16.8" x14ac:dyDescent="0.3">
      <c r="A267" s="4"/>
      <c r="B267" s="4"/>
      <c r="C267" s="4"/>
      <c r="D267" s="4"/>
      <c r="E267" s="4"/>
      <c r="F267" s="4"/>
      <c r="G267" s="4"/>
    </row>
    <row r="268" spans="1:8" ht="16.8" x14ac:dyDescent="0.3">
      <c r="A268" s="4"/>
      <c r="B268" s="4"/>
      <c r="C268" s="4"/>
      <c r="D268" s="4"/>
      <c r="E268" s="4"/>
      <c r="F268" s="4"/>
      <c r="G268" s="4"/>
    </row>
    <row r="269" spans="1:8" ht="16.8" x14ac:dyDescent="0.3">
      <c r="A269" s="4"/>
      <c r="B269" s="4"/>
      <c r="C269" s="4"/>
      <c r="D269" s="4"/>
      <c r="E269" s="4"/>
      <c r="F269" s="4"/>
      <c r="G269" s="4"/>
    </row>
    <row r="270" spans="1:8" ht="16.8" x14ac:dyDescent="0.3">
      <c r="A270" s="4"/>
      <c r="B270" s="4"/>
      <c r="C270" s="4"/>
      <c r="D270" s="4"/>
      <c r="E270" s="4"/>
      <c r="F270" s="4"/>
      <c r="G270" s="4"/>
    </row>
    <row r="271" spans="1:8" ht="16.8" x14ac:dyDescent="0.3">
      <c r="A271" s="4"/>
      <c r="B271" s="4"/>
      <c r="C271" s="4"/>
      <c r="D271" s="4"/>
      <c r="E271" s="4"/>
      <c r="F271" s="4"/>
      <c r="G271" s="4"/>
    </row>
    <row r="272" spans="1:8" ht="16.8" x14ac:dyDescent="0.3">
      <c r="A272" s="4"/>
      <c r="B272" s="4"/>
      <c r="C272" s="4"/>
      <c r="D272" s="4"/>
      <c r="E272" s="4"/>
      <c r="F272" s="4"/>
      <c r="G272" s="4"/>
    </row>
    <row r="273" spans="1:7" ht="16.8" x14ac:dyDescent="0.3">
      <c r="A273" s="4"/>
      <c r="B273" s="4"/>
      <c r="C273" s="4"/>
      <c r="D273" s="4"/>
      <c r="E273" s="4"/>
      <c r="F273" s="4"/>
      <c r="G273" s="4"/>
    </row>
    <row r="274" spans="1:7" ht="16.8" x14ac:dyDescent="0.3">
      <c r="A274" s="4"/>
      <c r="B274" s="4"/>
      <c r="C274" s="4"/>
      <c r="D274" s="4"/>
      <c r="E274" s="4"/>
      <c r="F274" s="4"/>
      <c r="G274" s="4"/>
    </row>
    <row r="275" spans="1:7" ht="16.8" x14ac:dyDescent="0.3">
      <c r="A275" s="4"/>
      <c r="B275" s="4"/>
      <c r="C275" s="4"/>
      <c r="D275" s="4"/>
      <c r="E275" s="4"/>
      <c r="F275" s="4"/>
      <c r="G275" s="4"/>
    </row>
    <row r="276" spans="1:7" ht="16.8" x14ac:dyDescent="0.3">
      <c r="A276" s="4"/>
      <c r="B276" s="4"/>
      <c r="C276" s="4"/>
      <c r="D276" s="4"/>
      <c r="E276" s="4"/>
      <c r="F276" s="4"/>
      <c r="G276" s="4"/>
    </row>
    <row r="277" spans="1:7" ht="16.8" x14ac:dyDescent="0.3">
      <c r="A277" s="4"/>
      <c r="B277" s="4"/>
      <c r="C277" s="4"/>
      <c r="D277" s="4"/>
      <c r="E277" s="4"/>
      <c r="F277" s="4"/>
      <c r="G277" s="4"/>
    </row>
    <row r="278" spans="1:7" ht="16.8" x14ac:dyDescent="0.3">
      <c r="A278" s="4"/>
      <c r="B278" s="4"/>
      <c r="C278" s="4"/>
      <c r="D278" s="4"/>
      <c r="E278" s="4"/>
      <c r="F278" s="4"/>
      <c r="G278" s="4"/>
    </row>
    <row r="279" spans="1:7" ht="16.8" x14ac:dyDescent="0.3">
      <c r="A279" s="4"/>
      <c r="B279" s="4"/>
      <c r="C279" s="4"/>
      <c r="D279" s="4"/>
      <c r="E279" s="4"/>
      <c r="F279" s="4"/>
      <c r="G279" s="4"/>
    </row>
    <row r="280" spans="1:7" ht="16.8" x14ac:dyDescent="0.3">
      <c r="A280" s="4"/>
      <c r="B280" s="4"/>
      <c r="C280" s="4"/>
      <c r="D280" s="4"/>
      <c r="E280" s="4"/>
      <c r="F280" s="4"/>
      <c r="G280" s="4"/>
    </row>
    <row r="281" spans="1:7" ht="16.8" x14ac:dyDescent="0.3">
      <c r="A281" s="4"/>
      <c r="B281" s="4"/>
      <c r="C281" s="4"/>
      <c r="D281" s="4"/>
      <c r="E281" s="4"/>
      <c r="F281" s="4"/>
      <c r="G281" s="4"/>
    </row>
    <row r="282" spans="1:7" ht="16.8" x14ac:dyDescent="0.3">
      <c r="A282" s="4"/>
      <c r="B282" s="4"/>
      <c r="C282" s="4"/>
      <c r="D282" s="4"/>
      <c r="E282" s="4"/>
      <c r="F282" s="4"/>
      <c r="G282" s="4"/>
    </row>
    <row r="283" spans="1:7" ht="16.8" x14ac:dyDescent="0.3">
      <c r="A283" s="4"/>
      <c r="B283" s="4"/>
      <c r="C283" s="4"/>
      <c r="D283" s="4"/>
      <c r="E283" s="4"/>
      <c r="F283" s="4"/>
      <c r="G283" s="4"/>
    </row>
    <row r="284" spans="1:7" ht="16.8" x14ac:dyDescent="0.3">
      <c r="A284" s="4"/>
      <c r="B284" s="4"/>
      <c r="C284" s="4"/>
      <c r="D284" s="4"/>
      <c r="E284" s="4"/>
      <c r="F284" s="4"/>
      <c r="G284" s="4"/>
    </row>
    <row r="285" spans="1:7" ht="16.8" x14ac:dyDescent="0.3">
      <c r="A285" s="4"/>
      <c r="B285" s="4"/>
      <c r="C285" s="4"/>
      <c r="D285" s="4"/>
      <c r="E285" s="4"/>
      <c r="F285" s="4"/>
      <c r="G285" s="4"/>
    </row>
    <row r="286" spans="1:7" ht="16.8" x14ac:dyDescent="0.3">
      <c r="A286" s="4"/>
      <c r="B286" s="4"/>
      <c r="C286" s="4"/>
      <c r="D286" s="4"/>
      <c r="E286" s="4"/>
      <c r="F286" s="4"/>
      <c r="G286" s="4"/>
    </row>
    <row r="287" spans="1:7" ht="16.8" x14ac:dyDescent="0.3">
      <c r="A287" s="4"/>
      <c r="B287" s="4"/>
      <c r="C287" s="4"/>
      <c r="D287" s="4"/>
      <c r="E287" s="4"/>
      <c r="F287" s="4"/>
      <c r="G287" s="4"/>
    </row>
    <row r="288" spans="1:7" ht="16.8" x14ac:dyDescent="0.3">
      <c r="A288" s="4"/>
      <c r="B288" s="4"/>
      <c r="C288" s="4"/>
      <c r="D288" s="4"/>
      <c r="E288" s="4"/>
      <c r="F288" s="4"/>
      <c r="G288" s="4"/>
    </row>
    <row r="289" spans="1:7" ht="16.8" x14ac:dyDescent="0.3">
      <c r="A289" s="4"/>
      <c r="B289" s="4"/>
      <c r="C289" s="4"/>
      <c r="D289" s="4"/>
      <c r="E289" s="4"/>
      <c r="F289" s="4"/>
      <c r="G289" s="4"/>
    </row>
    <row r="290" spans="1:7" ht="16.8" x14ac:dyDescent="0.3">
      <c r="A290" s="4"/>
      <c r="B290" s="4"/>
      <c r="C290" s="4"/>
      <c r="D290" s="4"/>
      <c r="E290" s="4"/>
      <c r="F290" s="4"/>
      <c r="G290" s="4"/>
    </row>
    <row r="291" spans="1:7" ht="16.8" x14ac:dyDescent="0.3">
      <c r="A291" s="4"/>
      <c r="B291" s="4"/>
      <c r="C291" s="4"/>
      <c r="D291" s="4"/>
      <c r="E291" s="4"/>
      <c r="F291" s="4"/>
      <c r="G291" s="4"/>
    </row>
    <row r="292" spans="1:7" ht="16.8" x14ac:dyDescent="0.3">
      <c r="A292" s="4"/>
      <c r="B292" s="4"/>
      <c r="C292" s="4"/>
      <c r="D292" s="4"/>
      <c r="E292" s="4"/>
      <c r="F292" s="4"/>
      <c r="G292" s="4"/>
    </row>
    <row r="293" spans="1:7" x14ac:dyDescent="0.25">
      <c r="A293" s="5"/>
      <c r="B293" s="5"/>
      <c r="C293" s="5"/>
    </row>
    <row r="294" spans="1:7" x14ac:dyDescent="0.25">
      <c r="A294" s="5"/>
      <c r="B294" s="5"/>
      <c r="C294" s="5"/>
    </row>
    <row r="295" spans="1:7" x14ac:dyDescent="0.25">
      <c r="A295" s="5"/>
      <c r="B295" s="5"/>
      <c r="C295" s="5"/>
    </row>
  </sheetData>
  <mergeCells count="3">
    <mergeCell ref="D7:G7"/>
    <mergeCell ref="A3:G3"/>
    <mergeCell ref="A5:G5"/>
  </mergeCells>
  <phoneticPr fontId="44" type="noConversion"/>
  <pageMargins left="0.39370078740157483" right="0.39370078740157483" top="0.39370078740157483" bottom="0.39370078740157483" header="0.51181102362204722" footer="0.51181102362204722"/>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D667F-3629-4C86-9046-DC5EFAF49FA4}">
  <sheetPr>
    <pageSetUpPr fitToPage="1"/>
  </sheetPr>
  <dimension ref="A1:J14"/>
  <sheetViews>
    <sheetView view="pageBreakPreview" zoomScale="145" zoomScaleNormal="100" zoomScaleSheetLayoutView="145" workbookViewId="0">
      <selection activeCell="H9" sqref="H9"/>
    </sheetView>
  </sheetViews>
  <sheetFormatPr defaultColWidth="9.109375" defaultRowHeight="16.8" x14ac:dyDescent="0.3"/>
  <cols>
    <col min="1" max="1" width="16.5546875" style="263" customWidth="1"/>
    <col min="2" max="2" width="9.6640625" style="248" customWidth="1"/>
    <col min="3" max="3" width="17" style="248" customWidth="1"/>
    <col min="4" max="5" width="8.33203125" style="248" bestFit="1" customWidth="1"/>
    <col min="6" max="6" width="11.109375" style="248" customWidth="1"/>
    <col min="7" max="7" width="10.88671875" style="248" customWidth="1"/>
    <col min="8" max="8" width="9.44140625" style="264" customWidth="1"/>
    <col min="9" max="9" width="10.88671875" style="264" customWidth="1"/>
    <col min="10" max="10" width="12.44140625" style="248" customWidth="1"/>
    <col min="11" max="16384" width="9.109375" style="248"/>
  </cols>
  <sheetData>
    <row r="1" spans="1:10" x14ac:dyDescent="0.3">
      <c r="A1" s="245"/>
      <c r="B1" s="246"/>
      <c r="C1" s="246"/>
      <c r="D1" s="246"/>
      <c r="E1" s="246"/>
      <c r="F1" s="246"/>
      <c r="G1" s="246"/>
      <c r="H1" s="247"/>
      <c r="I1" s="247"/>
      <c r="J1" s="2" t="s">
        <v>285</v>
      </c>
    </row>
    <row r="2" spans="1:10" x14ac:dyDescent="0.3">
      <c r="A2" s="245"/>
      <c r="B2" s="246"/>
      <c r="C2" s="246"/>
      <c r="D2" s="246"/>
      <c r="E2" s="246"/>
      <c r="F2" s="246"/>
      <c r="G2" s="246"/>
      <c r="H2" s="247"/>
      <c r="I2" s="247"/>
      <c r="J2" s="2"/>
    </row>
    <row r="3" spans="1:10" ht="16.5" customHeight="1" x14ac:dyDescent="0.3">
      <c r="A3" s="588" t="s">
        <v>359</v>
      </c>
      <c r="B3" s="588"/>
      <c r="C3" s="588"/>
      <c r="D3" s="588"/>
      <c r="E3" s="588"/>
      <c r="F3" s="588"/>
      <c r="G3" s="588"/>
      <c r="H3" s="588"/>
      <c r="I3" s="588"/>
      <c r="J3" s="588"/>
    </row>
    <row r="4" spans="1:10" s="249" customFormat="1" ht="19.5" customHeight="1" x14ac:dyDescent="0.3">
      <c r="A4" s="588" t="s">
        <v>369</v>
      </c>
      <c r="B4" s="588"/>
      <c r="C4" s="588"/>
      <c r="D4" s="588"/>
      <c r="E4" s="588"/>
      <c r="F4" s="588"/>
      <c r="G4" s="588"/>
      <c r="H4" s="588"/>
      <c r="I4" s="588"/>
      <c r="J4" s="588"/>
    </row>
    <row r="5" spans="1:10" s="249" customFormat="1" ht="18.600000000000001" x14ac:dyDescent="0.3">
      <c r="B5" s="250"/>
      <c r="C5" s="250"/>
      <c r="D5" s="250"/>
      <c r="E5" s="250"/>
      <c r="F5" s="250"/>
      <c r="G5" s="250"/>
      <c r="H5" s="251"/>
      <c r="I5" s="251"/>
      <c r="J5" s="252"/>
    </row>
    <row r="6" spans="1:10" s="257" customFormat="1" ht="39.75" customHeight="1" x14ac:dyDescent="0.25">
      <c r="A6" s="253"/>
      <c r="B6" s="254" t="s">
        <v>19</v>
      </c>
      <c r="C6" s="254" t="s">
        <v>360</v>
      </c>
      <c r="D6" s="254" t="s">
        <v>23</v>
      </c>
      <c r="E6" s="254" t="s">
        <v>40</v>
      </c>
      <c r="F6" s="254" t="s">
        <v>41</v>
      </c>
      <c r="G6" s="254" t="s">
        <v>42</v>
      </c>
      <c r="H6" s="254" t="s">
        <v>17</v>
      </c>
      <c r="I6" s="255" t="s">
        <v>43</v>
      </c>
      <c r="J6" s="256" t="s">
        <v>361</v>
      </c>
    </row>
    <row r="7" spans="1:10" s="257" customFormat="1" ht="30.75" customHeight="1" x14ac:dyDescent="0.25">
      <c r="A7" s="253"/>
      <c r="B7" s="255" t="s">
        <v>362</v>
      </c>
      <c r="C7" s="255" t="s">
        <v>362</v>
      </c>
      <c r="D7" s="255" t="s">
        <v>362</v>
      </c>
      <c r="E7" s="255" t="s">
        <v>362</v>
      </c>
      <c r="F7" s="255" t="s">
        <v>362</v>
      </c>
      <c r="G7" s="255" t="s">
        <v>362</v>
      </c>
      <c r="H7" s="255" t="s">
        <v>362</v>
      </c>
      <c r="I7" s="255" t="s">
        <v>362</v>
      </c>
      <c r="J7" s="255" t="s">
        <v>362</v>
      </c>
    </row>
    <row r="8" spans="1:10" ht="23.25" customHeight="1" x14ac:dyDescent="0.3">
      <c r="A8" s="258" t="s">
        <v>363</v>
      </c>
      <c r="B8" s="259">
        <v>570619</v>
      </c>
      <c r="C8" s="259">
        <v>79466</v>
      </c>
      <c r="D8" s="259">
        <v>61678</v>
      </c>
      <c r="E8" s="259">
        <v>0</v>
      </c>
      <c r="F8" s="259">
        <v>0</v>
      </c>
      <c r="G8" s="259">
        <v>2000</v>
      </c>
      <c r="H8" s="259">
        <v>0</v>
      </c>
      <c r="I8" s="259">
        <v>0</v>
      </c>
      <c r="J8" s="259">
        <f t="shared" ref="J8:J13" si="0">B8+C8+D8+E8+F8+G8+H8+I8</f>
        <v>713763</v>
      </c>
    </row>
    <row r="9" spans="1:10" ht="27" x14ac:dyDescent="0.3">
      <c r="A9" s="258" t="s">
        <v>364</v>
      </c>
      <c r="B9" s="259">
        <v>44800</v>
      </c>
      <c r="C9" s="259">
        <v>6050</v>
      </c>
      <c r="D9" s="259">
        <v>4350</v>
      </c>
      <c r="E9" s="259">
        <v>0</v>
      </c>
      <c r="F9" s="259">
        <v>0</v>
      </c>
      <c r="G9" s="259">
        <v>300</v>
      </c>
      <c r="H9" s="259">
        <v>0</v>
      </c>
      <c r="I9" s="259">
        <v>0</v>
      </c>
      <c r="J9" s="259">
        <f t="shared" si="0"/>
        <v>55500</v>
      </c>
    </row>
    <row r="10" spans="1:10" ht="27" x14ac:dyDescent="0.3">
      <c r="A10" s="258" t="s">
        <v>365</v>
      </c>
      <c r="B10" s="259">
        <v>14982</v>
      </c>
      <c r="C10" s="259">
        <v>2044</v>
      </c>
      <c r="D10" s="259">
        <v>240</v>
      </c>
      <c r="E10" s="259">
        <v>0</v>
      </c>
      <c r="F10" s="259">
        <v>0</v>
      </c>
      <c r="G10" s="259">
        <v>0</v>
      </c>
      <c r="H10" s="259">
        <v>0</v>
      </c>
      <c r="I10" s="259">
        <v>0</v>
      </c>
      <c r="J10" s="259">
        <f t="shared" si="0"/>
        <v>17266</v>
      </c>
    </row>
    <row r="11" spans="1:10" ht="27" x14ac:dyDescent="0.3">
      <c r="A11" s="258" t="s">
        <v>366</v>
      </c>
      <c r="B11" s="259">
        <v>14655</v>
      </c>
      <c r="C11" s="259">
        <v>2024</v>
      </c>
      <c r="D11" s="259">
        <v>32</v>
      </c>
      <c r="E11" s="259">
        <v>0</v>
      </c>
      <c r="F11" s="259">
        <v>0</v>
      </c>
      <c r="G11" s="259">
        <v>0</v>
      </c>
      <c r="H11" s="259">
        <v>0</v>
      </c>
      <c r="I11" s="259">
        <v>0</v>
      </c>
      <c r="J11" s="259">
        <f t="shared" si="0"/>
        <v>16711</v>
      </c>
    </row>
    <row r="12" spans="1:10" ht="27" x14ac:dyDescent="0.3">
      <c r="A12" s="258" t="s">
        <v>367</v>
      </c>
      <c r="B12" s="259">
        <v>14464</v>
      </c>
      <c r="C12" s="259">
        <v>1970</v>
      </c>
      <c r="D12" s="259">
        <v>0</v>
      </c>
      <c r="E12" s="259">
        <v>0</v>
      </c>
      <c r="F12" s="259">
        <v>0</v>
      </c>
      <c r="G12" s="259">
        <v>0</v>
      </c>
      <c r="H12" s="259">
        <v>0</v>
      </c>
      <c r="I12" s="259">
        <v>0</v>
      </c>
      <c r="J12" s="259">
        <f t="shared" si="0"/>
        <v>16434</v>
      </c>
    </row>
    <row r="13" spans="1:10" ht="27" x14ac:dyDescent="0.3">
      <c r="A13" s="258" t="s">
        <v>368</v>
      </c>
      <c r="B13" s="259">
        <v>7685</v>
      </c>
      <c r="C13" s="259">
        <v>1059</v>
      </c>
      <c r="D13" s="259">
        <v>0</v>
      </c>
      <c r="E13" s="259">
        <v>0</v>
      </c>
      <c r="F13" s="259">
        <v>0</v>
      </c>
      <c r="G13" s="259">
        <v>0</v>
      </c>
      <c r="H13" s="259">
        <v>0</v>
      </c>
      <c r="I13" s="259">
        <v>0</v>
      </c>
      <c r="J13" s="259">
        <f t="shared" si="0"/>
        <v>8744</v>
      </c>
    </row>
    <row r="14" spans="1:10" s="262" customFormat="1" ht="24.75" customHeight="1" x14ac:dyDescent="0.3">
      <c r="A14" s="260" t="s">
        <v>20</v>
      </c>
      <c r="B14" s="261">
        <f>SUM(B8:B13)</f>
        <v>667205</v>
      </c>
      <c r="C14" s="261">
        <f t="shared" ref="C14:J14" si="1">SUM(C8:C13)</f>
        <v>92613</v>
      </c>
      <c r="D14" s="261">
        <f t="shared" si="1"/>
        <v>66300</v>
      </c>
      <c r="E14" s="261">
        <f t="shared" si="1"/>
        <v>0</v>
      </c>
      <c r="F14" s="261">
        <f t="shared" si="1"/>
        <v>0</v>
      </c>
      <c r="G14" s="261">
        <f t="shared" si="1"/>
        <v>2300</v>
      </c>
      <c r="H14" s="261">
        <f t="shared" si="1"/>
        <v>0</v>
      </c>
      <c r="I14" s="261">
        <f t="shared" si="1"/>
        <v>0</v>
      </c>
      <c r="J14" s="261">
        <f t="shared" si="1"/>
        <v>828418</v>
      </c>
    </row>
  </sheetData>
  <mergeCells count="2">
    <mergeCell ref="A3:J3"/>
    <mergeCell ref="A4:J4"/>
  </mergeCells>
  <printOptions horizontalCentered="1"/>
  <pageMargins left="0.19685039370078741" right="0.19685039370078741" top="0.39370078740157483" bottom="0.39370078740157483" header="0.51181102362204722" footer="0.51181102362204722"/>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4B223-CE3C-4392-BA6E-C58B5AAAB624}">
  <sheetPr>
    <pageSetUpPr fitToPage="1"/>
  </sheetPr>
  <dimension ref="A1:F24"/>
  <sheetViews>
    <sheetView workbookViewId="0">
      <selection activeCell="D22" sqref="D22"/>
    </sheetView>
  </sheetViews>
  <sheetFormatPr defaultRowHeight="13.2" x14ac:dyDescent="0.25"/>
  <cols>
    <col min="1" max="1" width="60.33203125" style="1" bestFit="1" customWidth="1"/>
    <col min="2" max="2" width="11.88671875" style="1" customWidth="1"/>
    <col min="3" max="3" width="12.33203125" style="1" customWidth="1"/>
    <col min="4" max="4" width="10.88671875" style="1" bestFit="1" customWidth="1"/>
    <col min="5" max="5" width="18.33203125" style="1" bestFit="1" customWidth="1"/>
    <col min="6" max="6" width="13.33203125" style="1" customWidth="1"/>
    <col min="7" max="256" width="9.109375" style="1"/>
    <col min="257" max="257" width="64.33203125" style="1" bestFit="1" customWidth="1"/>
    <col min="258" max="258" width="11.88671875" style="1" customWidth="1"/>
    <col min="259" max="259" width="12.33203125" style="1" customWidth="1"/>
    <col min="260" max="260" width="10.88671875" style="1" bestFit="1" customWidth="1"/>
    <col min="261" max="261" width="18.33203125" style="1" bestFit="1" customWidth="1"/>
    <col min="262" max="262" width="13.33203125" style="1" customWidth="1"/>
    <col min="263" max="512" width="9.109375" style="1"/>
    <col min="513" max="513" width="64.33203125" style="1" bestFit="1" customWidth="1"/>
    <col min="514" max="514" width="11.88671875" style="1" customWidth="1"/>
    <col min="515" max="515" width="12.33203125" style="1" customWidth="1"/>
    <col min="516" max="516" width="10.88671875" style="1" bestFit="1" customWidth="1"/>
    <col min="517" max="517" width="18.33203125" style="1" bestFit="1" customWidth="1"/>
    <col min="518" max="518" width="13.33203125" style="1" customWidth="1"/>
    <col min="519" max="768" width="9.109375" style="1"/>
    <col min="769" max="769" width="64.33203125" style="1" bestFit="1" customWidth="1"/>
    <col min="770" max="770" width="11.88671875" style="1" customWidth="1"/>
    <col min="771" max="771" width="12.33203125" style="1" customWidth="1"/>
    <col min="772" max="772" width="10.88671875" style="1" bestFit="1" customWidth="1"/>
    <col min="773" max="773" width="18.33203125" style="1" bestFit="1" customWidth="1"/>
    <col min="774" max="774" width="13.33203125" style="1" customWidth="1"/>
    <col min="775" max="1024" width="9.109375" style="1"/>
    <col min="1025" max="1025" width="64.33203125" style="1" bestFit="1" customWidth="1"/>
    <col min="1026" max="1026" width="11.88671875" style="1" customWidth="1"/>
    <col min="1027" max="1027" width="12.33203125" style="1" customWidth="1"/>
    <col min="1028" max="1028" width="10.88671875" style="1" bestFit="1" customWidth="1"/>
    <col min="1029" max="1029" width="18.33203125" style="1" bestFit="1" customWidth="1"/>
    <col min="1030" max="1030" width="13.33203125" style="1" customWidth="1"/>
    <col min="1031" max="1280" width="9.109375" style="1"/>
    <col min="1281" max="1281" width="64.33203125" style="1" bestFit="1" customWidth="1"/>
    <col min="1282" max="1282" width="11.88671875" style="1" customWidth="1"/>
    <col min="1283" max="1283" width="12.33203125" style="1" customWidth="1"/>
    <col min="1284" max="1284" width="10.88671875" style="1" bestFit="1" customWidth="1"/>
    <col min="1285" max="1285" width="18.33203125" style="1" bestFit="1" customWidth="1"/>
    <col min="1286" max="1286" width="13.33203125" style="1" customWidth="1"/>
    <col min="1287" max="1536" width="9.109375" style="1"/>
    <col min="1537" max="1537" width="64.33203125" style="1" bestFit="1" customWidth="1"/>
    <col min="1538" max="1538" width="11.88671875" style="1" customWidth="1"/>
    <col min="1539" max="1539" width="12.33203125" style="1" customWidth="1"/>
    <col min="1540" max="1540" width="10.88671875" style="1" bestFit="1" customWidth="1"/>
    <col min="1541" max="1541" width="18.33203125" style="1" bestFit="1" customWidth="1"/>
    <col min="1542" max="1542" width="13.33203125" style="1" customWidth="1"/>
    <col min="1543" max="1792" width="9.109375" style="1"/>
    <col min="1793" max="1793" width="64.33203125" style="1" bestFit="1" customWidth="1"/>
    <col min="1794" max="1794" width="11.88671875" style="1" customWidth="1"/>
    <col min="1795" max="1795" width="12.33203125" style="1" customWidth="1"/>
    <col min="1796" max="1796" width="10.88671875" style="1" bestFit="1" customWidth="1"/>
    <col min="1797" max="1797" width="18.33203125" style="1" bestFit="1" customWidth="1"/>
    <col min="1798" max="1798" width="13.33203125" style="1" customWidth="1"/>
    <col min="1799" max="2048" width="9.109375" style="1"/>
    <col min="2049" max="2049" width="64.33203125" style="1" bestFit="1" customWidth="1"/>
    <col min="2050" max="2050" width="11.88671875" style="1" customWidth="1"/>
    <col min="2051" max="2051" width="12.33203125" style="1" customWidth="1"/>
    <col min="2052" max="2052" width="10.88671875" style="1" bestFit="1" customWidth="1"/>
    <col min="2053" max="2053" width="18.33203125" style="1" bestFit="1" customWidth="1"/>
    <col min="2054" max="2054" width="13.33203125" style="1" customWidth="1"/>
    <col min="2055" max="2304" width="9.109375" style="1"/>
    <col min="2305" max="2305" width="64.33203125" style="1" bestFit="1" customWidth="1"/>
    <col min="2306" max="2306" width="11.88671875" style="1" customWidth="1"/>
    <col min="2307" max="2307" width="12.33203125" style="1" customWidth="1"/>
    <col min="2308" max="2308" width="10.88671875" style="1" bestFit="1" customWidth="1"/>
    <col min="2309" max="2309" width="18.33203125" style="1" bestFit="1" customWidth="1"/>
    <col min="2310" max="2310" width="13.33203125" style="1" customWidth="1"/>
    <col min="2311" max="2560" width="9.109375" style="1"/>
    <col min="2561" max="2561" width="64.33203125" style="1" bestFit="1" customWidth="1"/>
    <col min="2562" max="2562" width="11.88671875" style="1" customWidth="1"/>
    <col min="2563" max="2563" width="12.33203125" style="1" customWidth="1"/>
    <col min="2564" max="2564" width="10.88671875" style="1" bestFit="1" customWidth="1"/>
    <col min="2565" max="2565" width="18.33203125" style="1" bestFit="1" customWidth="1"/>
    <col min="2566" max="2566" width="13.33203125" style="1" customWidth="1"/>
    <col min="2567" max="2816" width="9.109375" style="1"/>
    <col min="2817" max="2817" width="64.33203125" style="1" bestFit="1" customWidth="1"/>
    <col min="2818" max="2818" width="11.88671875" style="1" customWidth="1"/>
    <col min="2819" max="2819" width="12.33203125" style="1" customWidth="1"/>
    <col min="2820" max="2820" width="10.88671875" style="1" bestFit="1" customWidth="1"/>
    <col min="2821" max="2821" width="18.33203125" style="1" bestFit="1" customWidth="1"/>
    <col min="2822" max="2822" width="13.33203125" style="1" customWidth="1"/>
    <col min="2823" max="3072" width="9.109375" style="1"/>
    <col min="3073" max="3073" width="64.33203125" style="1" bestFit="1" customWidth="1"/>
    <col min="3074" max="3074" width="11.88671875" style="1" customWidth="1"/>
    <col min="3075" max="3075" width="12.33203125" style="1" customWidth="1"/>
    <col min="3076" max="3076" width="10.88671875" style="1" bestFit="1" customWidth="1"/>
    <col min="3077" max="3077" width="18.33203125" style="1" bestFit="1" customWidth="1"/>
    <col min="3078" max="3078" width="13.33203125" style="1" customWidth="1"/>
    <col min="3079" max="3328" width="9.109375" style="1"/>
    <col min="3329" max="3329" width="64.33203125" style="1" bestFit="1" customWidth="1"/>
    <col min="3330" max="3330" width="11.88671875" style="1" customWidth="1"/>
    <col min="3331" max="3331" width="12.33203125" style="1" customWidth="1"/>
    <col min="3332" max="3332" width="10.88671875" style="1" bestFit="1" customWidth="1"/>
    <col min="3333" max="3333" width="18.33203125" style="1" bestFit="1" customWidth="1"/>
    <col min="3334" max="3334" width="13.33203125" style="1" customWidth="1"/>
    <col min="3335" max="3584" width="9.109375" style="1"/>
    <col min="3585" max="3585" width="64.33203125" style="1" bestFit="1" customWidth="1"/>
    <col min="3586" max="3586" width="11.88671875" style="1" customWidth="1"/>
    <col min="3587" max="3587" width="12.33203125" style="1" customWidth="1"/>
    <col min="3588" max="3588" width="10.88671875" style="1" bestFit="1" customWidth="1"/>
    <col min="3589" max="3589" width="18.33203125" style="1" bestFit="1" customWidth="1"/>
    <col min="3590" max="3590" width="13.33203125" style="1" customWidth="1"/>
    <col min="3591" max="3840" width="9.109375" style="1"/>
    <col min="3841" max="3841" width="64.33203125" style="1" bestFit="1" customWidth="1"/>
    <col min="3842" max="3842" width="11.88671875" style="1" customWidth="1"/>
    <col min="3843" max="3843" width="12.33203125" style="1" customWidth="1"/>
    <col min="3844" max="3844" width="10.88671875" style="1" bestFit="1" customWidth="1"/>
    <col min="3845" max="3845" width="18.33203125" style="1" bestFit="1" customWidth="1"/>
    <col min="3846" max="3846" width="13.33203125" style="1" customWidth="1"/>
    <col min="3847" max="4096" width="9.109375" style="1"/>
    <col min="4097" max="4097" width="64.33203125" style="1" bestFit="1" customWidth="1"/>
    <col min="4098" max="4098" width="11.88671875" style="1" customWidth="1"/>
    <col min="4099" max="4099" width="12.33203125" style="1" customWidth="1"/>
    <col min="4100" max="4100" width="10.88671875" style="1" bestFit="1" customWidth="1"/>
    <col min="4101" max="4101" width="18.33203125" style="1" bestFit="1" customWidth="1"/>
    <col min="4102" max="4102" width="13.33203125" style="1" customWidth="1"/>
    <col min="4103" max="4352" width="9.109375" style="1"/>
    <col min="4353" max="4353" width="64.33203125" style="1" bestFit="1" customWidth="1"/>
    <col min="4354" max="4354" width="11.88671875" style="1" customWidth="1"/>
    <col min="4355" max="4355" width="12.33203125" style="1" customWidth="1"/>
    <col min="4356" max="4356" width="10.88671875" style="1" bestFit="1" customWidth="1"/>
    <col min="4357" max="4357" width="18.33203125" style="1" bestFit="1" customWidth="1"/>
    <col min="4358" max="4358" width="13.33203125" style="1" customWidth="1"/>
    <col min="4359" max="4608" width="9.109375" style="1"/>
    <col min="4609" max="4609" width="64.33203125" style="1" bestFit="1" customWidth="1"/>
    <col min="4610" max="4610" width="11.88671875" style="1" customWidth="1"/>
    <col min="4611" max="4611" width="12.33203125" style="1" customWidth="1"/>
    <col min="4612" max="4612" width="10.88671875" style="1" bestFit="1" customWidth="1"/>
    <col min="4613" max="4613" width="18.33203125" style="1" bestFit="1" customWidth="1"/>
    <col min="4614" max="4614" width="13.33203125" style="1" customWidth="1"/>
    <col min="4615" max="4864" width="9.109375" style="1"/>
    <col min="4865" max="4865" width="64.33203125" style="1" bestFit="1" customWidth="1"/>
    <col min="4866" max="4866" width="11.88671875" style="1" customWidth="1"/>
    <col min="4867" max="4867" width="12.33203125" style="1" customWidth="1"/>
    <col min="4868" max="4868" width="10.88671875" style="1" bestFit="1" customWidth="1"/>
    <col min="4869" max="4869" width="18.33203125" style="1" bestFit="1" customWidth="1"/>
    <col min="4870" max="4870" width="13.33203125" style="1" customWidth="1"/>
    <col min="4871" max="5120" width="9.109375" style="1"/>
    <col min="5121" max="5121" width="64.33203125" style="1" bestFit="1" customWidth="1"/>
    <col min="5122" max="5122" width="11.88671875" style="1" customWidth="1"/>
    <col min="5123" max="5123" width="12.33203125" style="1" customWidth="1"/>
    <col min="5124" max="5124" width="10.88671875" style="1" bestFit="1" customWidth="1"/>
    <col min="5125" max="5125" width="18.33203125" style="1" bestFit="1" customWidth="1"/>
    <col min="5126" max="5126" width="13.33203125" style="1" customWidth="1"/>
    <col min="5127" max="5376" width="9.109375" style="1"/>
    <col min="5377" max="5377" width="64.33203125" style="1" bestFit="1" customWidth="1"/>
    <col min="5378" max="5378" width="11.88671875" style="1" customWidth="1"/>
    <col min="5379" max="5379" width="12.33203125" style="1" customWidth="1"/>
    <col min="5380" max="5380" width="10.88671875" style="1" bestFit="1" customWidth="1"/>
    <col min="5381" max="5381" width="18.33203125" style="1" bestFit="1" customWidth="1"/>
    <col min="5382" max="5382" width="13.33203125" style="1" customWidth="1"/>
    <col min="5383" max="5632" width="9.109375" style="1"/>
    <col min="5633" max="5633" width="64.33203125" style="1" bestFit="1" customWidth="1"/>
    <col min="5634" max="5634" width="11.88671875" style="1" customWidth="1"/>
    <col min="5635" max="5635" width="12.33203125" style="1" customWidth="1"/>
    <col min="5636" max="5636" width="10.88671875" style="1" bestFit="1" customWidth="1"/>
    <col min="5637" max="5637" width="18.33203125" style="1" bestFit="1" customWidth="1"/>
    <col min="5638" max="5638" width="13.33203125" style="1" customWidth="1"/>
    <col min="5639" max="5888" width="9.109375" style="1"/>
    <col min="5889" max="5889" width="64.33203125" style="1" bestFit="1" customWidth="1"/>
    <col min="5890" max="5890" width="11.88671875" style="1" customWidth="1"/>
    <col min="5891" max="5891" width="12.33203125" style="1" customWidth="1"/>
    <col min="5892" max="5892" width="10.88671875" style="1" bestFit="1" customWidth="1"/>
    <col min="5893" max="5893" width="18.33203125" style="1" bestFit="1" customWidth="1"/>
    <col min="5894" max="5894" width="13.33203125" style="1" customWidth="1"/>
    <col min="5895" max="6144" width="9.109375" style="1"/>
    <col min="6145" max="6145" width="64.33203125" style="1" bestFit="1" customWidth="1"/>
    <col min="6146" max="6146" width="11.88671875" style="1" customWidth="1"/>
    <col min="6147" max="6147" width="12.33203125" style="1" customWidth="1"/>
    <col min="6148" max="6148" width="10.88671875" style="1" bestFit="1" customWidth="1"/>
    <col min="6149" max="6149" width="18.33203125" style="1" bestFit="1" customWidth="1"/>
    <col min="6150" max="6150" width="13.33203125" style="1" customWidth="1"/>
    <col min="6151" max="6400" width="9.109375" style="1"/>
    <col min="6401" max="6401" width="64.33203125" style="1" bestFit="1" customWidth="1"/>
    <col min="6402" max="6402" width="11.88671875" style="1" customWidth="1"/>
    <col min="6403" max="6403" width="12.33203125" style="1" customWidth="1"/>
    <col min="6404" max="6404" width="10.88671875" style="1" bestFit="1" customWidth="1"/>
    <col min="6405" max="6405" width="18.33203125" style="1" bestFit="1" customWidth="1"/>
    <col min="6406" max="6406" width="13.33203125" style="1" customWidth="1"/>
    <col min="6407" max="6656" width="9.109375" style="1"/>
    <col min="6657" max="6657" width="64.33203125" style="1" bestFit="1" customWidth="1"/>
    <col min="6658" max="6658" width="11.88671875" style="1" customWidth="1"/>
    <col min="6659" max="6659" width="12.33203125" style="1" customWidth="1"/>
    <col min="6660" max="6660" width="10.88671875" style="1" bestFit="1" customWidth="1"/>
    <col min="6661" max="6661" width="18.33203125" style="1" bestFit="1" customWidth="1"/>
    <col min="6662" max="6662" width="13.33203125" style="1" customWidth="1"/>
    <col min="6663" max="6912" width="9.109375" style="1"/>
    <col min="6913" max="6913" width="64.33203125" style="1" bestFit="1" customWidth="1"/>
    <col min="6914" max="6914" width="11.88671875" style="1" customWidth="1"/>
    <col min="6915" max="6915" width="12.33203125" style="1" customWidth="1"/>
    <col min="6916" max="6916" width="10.88671875" style="1" bestFit="1" customWidth="1"/>
    <col min="6917" max="6917" width="18.33203125" style="1" bestFit="1" customWidth="1"/>
    <col min="6918" max="6918" width="13.33203125" style="1" customWidth="1"/>
    <col min="6919" max="7168" width="9.109375" style="1"/>
    <col min="7169" max="7169" width="64.33203125" style="1" bestFit="1" customWidth="1"/>
    <col min="7170" max="7170" width="11.88671875" style="1" customWidth="1"/>
    <col min="7171" max="7171" width="12.33203125" style="1" customWidth="1"/>
    <col min="7172" max="7172" width="10.88671875" style="1" bestFit="1" customWidth="1"/>
    <col min="7173" max="7173" width="18.33203125" style="1" bestFit="1" customWidth="1"/>
    <col min="7174" max="7174" width="13.33203125" style="1" customWidth="1"/>
    <col min="7175" max="7424" width="9.109375" style="1"/>
    <col min="7425" max="7425" width="64.33203125" style="1" bestFit="1" customWidth="1"/>
    <col min="7426" max="7426" width="11.88671875" style="1" customWidth="1"/>
    <col min="7427" max="7427" width="12.33203125" style="1" customWidth="1"/>
    <col min="7428" max="7428" width="10.88671875" style="1" bestFit="1" customWidth="1"/>
    <col min="7429" max="7429" width="18.33203125" style="1" bestFit="1" customWidth="1"/>
    <col min="7430" max="7430" width="13.33203125" style="1" customWidth="1"/>
    <col min="7431" max="7680" width="9.109375" style="1"/>
    <col min="7681" max="7681" width="64.33203125" style="1" bestFit="1" customWidth="1"/>
    <col min="7682" max="7682" width="11.88671875" style="1" customWidth="1"/>
    <col min="7683" max="7683" width="12.33203125" style="1" customWidth="1"/>
    <col min="7684" max="7684" width="10.88671875" style="1" bestFit="1" customWidth="1"/>
    <col min="7685" max="7685" width="18.33203125" style="1" bestFit="1" customWidth="1"/>
    <col min="7686" max="7686" width="13.33203125" style="1" customWidth="1"/>
    <col min="7687" max="7936" width="9.109375" style="1"/>
    <col min="7937" max="7937" width="64.33203125" style="1" bestFit="1" customWidth="1"/>
    <col min="7938" max="7938" width="11.88671875" style="1" customWidth="1"/>
    <col min="7939" max="7939" width="12.33203125" style="1" customWidth="1"/>
    <col min="7940" max="7940" width="10.88671875" style="1" bestFit="1" customWidth="1"/>
    <col min="7941" max="7941" width="18.33203125" style="1" bestFit="1" customWidth="1"/>
    <col min="7942" max="7942" width="13.33203125" style="1" customWidth="1"/>
    <col min="7943" max="8192" width="9.109375" style="1"/>
    <col min="8193" max="8193" width="64.33203125" style="1" bestFit="1" customWidth="1"/>
    <col min="8194" max="8194" width="11.88671875" style="1" customWidth="1"/>
    <col min="8195" max="8195" width="12.33203125" style="1" customWidth="1"/>
    <col min="8196" max="8196" width="10.88671875" style="1" bestFit="1" customWidth="1"/>
    <col min="8197" max="8197" width="18.33203125" style="1" bestFit="1" customWidth="1"/>
    <col min="8198" max="8198" width="13.33203125" style="1" customWidth="1"/>
    <col min="8199" max="8448" width="9.109375" style="1"/>
    <col min="8449" max="8449" width="64.33203125" style="1" bestFit="1" customWidth="1"/>
    <col min="8450" max="8450" width="11.88671875" style="1" customWidth="1"/>
    <col min="8451" max="8451" width="12.33203125" style="1" customWidth="1"/>
    <col min="8452" max="8452" width="10.88671875" style="1" bestFit="1" customWidth="1"/>
    <col min="8453" max="8453" width="18.33203125" style="1" bestFit="1" customWidth="1"/>
    <col min="8454" max="8454" width="13.33203125" style="1" customWidth="1"/>
    <col min="8455" max="8704" width="9.109375" style="1"/>
    <col min="8705" max="8705" width="64.33203125" style="1" bestFit="1" customWidth="1"/>
    <col min="8706" max="8706" width="11.88671875" style="1" customWidth="1"/>
    <col min="8707" max="8707" width="12.33203125" style="1" customWidth="1"/>
    <col min="8708" max="8708" width="10.88671875" style="1" bestFit="1" customWidth="1"/>
    <col min="8709" max="8709" width="18.33203125" style="1" bestFit="1" customWidth="1"/>
    <col min="8710" max="8710" width="13.33203125" style="1" customWidth="1"/>
    <col min="8711" max="8960" width="9.109375" style="1"/>
    <col min="8961" max="8961" width="64.33203125" style="1" bestFit="1" customWidth="1"/>
    <col min="8962" max="8962" width="11.88671875" style="1" customWidth="1"/>
    <col min="8963" max="8963" width="12.33203125" style="1" customWidth="1"/>
    <col min="8964" max="8964" width="10.88671875" style="1" bestFit="1" customWidth="1"/>
    <col min="8965" max="8965" width="18.33203125" style="1" bestFit="1" customWidth="1"/>
    <col min="8966" max="8966" width="13.33203125" style="1" customWidth="1"/>
    <col min="8967" max="9216" width="9.109375" style="1"/>
    <col min="9217" max="9217" width="64.33203125" style="1" bestFit="1" customWidth="1"/>
    <col min="9218" max="9218" width="11.88671875" style="1" customWidth="1"/>
    <col min="9219" max="9219" width="12.33203125" style="1" customWidth="1"/>
    <col min="9220" max="9220" width="10.88671875" style="1" bestFit="1" customWidth="1"/>
    <col min="9221" max="9221" width="18.33203125" style="1" bestFit="1" customWidth="1"/>
    <col min="9222" max="9222" width="13.33203125" style="1" customWidth="1"/>
    <col min="9223" max="9472" width="9.109375" style="1"/>
    <col min="9473" max="9473" width="64.33203125" style="1" bestFit="1" customWidth="1"/>
    <col min="9474" max="9474" width="11.88671875" style="1" customWidth="1"/>
    <col min="9475" max="9475" width="12.33203125" style="1" customWidth="1"/>
    <col min="9476" max="9476" width="10.88671875" style="1" bestFit="1" customWidth="1"/>
    <col min="9477" max="9477" width="18.33203125" style="1" bestFit="1" customWidth="1"/>
    <col min="9478" max="9478" width="13.33203125" style="1" customWidth="1"/>
    <col min="9479" max="9728" width="9.109375" style="1"/>
    <col min="9729" max="9729" width="64.33203125" style="1" bestFit="1" customWidth="1"/>
    <col min="9730" max="9730" width="11.88671875" style="1" customWidth="1"/>
    <col min="9731" max="9731" width="12.33203125" style="1" customWidth="1"/>
    <col min="9732" max="9732" width="10.88671875" style="1" bestFit="1" customWidth="1"/>
    <col min="9733" max="9733" width="18.33203125" style="1" bestFit="1" customWidth="1"/>
    <col min="9734" max="9734" width="13.33203125" style="1" customWidth="1"/>
    <col min="9735" max="9984" width="9.109375" style="1"/>
    <col min="9985" max="9985" width="64.33203125" style="1" bestFit="1" customWidth="1"/>
    <col min="9986" max="9986" width="11.88671875" style="1" customWidth="1"/>
    <col min="9987" max="9987" width="12.33203125" style="1" customWidth="1"/>
    <col min="9988" max="9988" width="10.88671875" style="1" bestFit="1" customWidth="1"/>
    <col min="9989" max="9989" width="18.33203125" style="1" bestFit="1" customWidth="1"/>
    <col min="9990" max="9990" width="13.33203125" style="1" customWidth="1"/>
    <col min="9991" max="10240" width="9.109375" style="1"/>
    <col min="10241" max="10241" width="64.33203125" style="1" bestFit="1" customWidth="1"/>
    <col min="10242" max="10242" width="11.88671875" style="1" customWidth="1"/>
    <col min="10243" max="10243" width="12.33203125" style="1" customWidth="1"/>
    <col min="10244" max="10244" width="10.88671875" style="1" bestFit="1" customWidth="1"/>
    <col min="10245" max="10245" width="18.33203125" style="1" bestFit="1" customWidth="1"/>
    <col min="10246" max="10246" width="13.33203125" style="1" customWidth="1"/>
    <col min="10247" max="10496" width="9.109375" style="1"/>
    <col min="10497" max="10497" width="64.33203125" style="1" bestFit="1" customWidth="1"/>
    <col min="10498" max="10498" width="11.88671875" style="1" customWidth="1"/>
    <col min="10499" max="10499" width="12.33203125" style="1" customWidth="1"/>
    <col min="10500" max="10500" width="10.88671875" style="1" bestFit="1" customWidth="1"/>
    <col min="10501" max="10501" width="18.33203125" style="1" bestFit="1" customWidth="1"/>
    <col min="10502" max="10502" width="13.33203125" style="1" customWidth="1"/>
    <col min="10503" max="10752" width="9.109375" style="1"/>
    <col min="10753" max="10753" width="64.33203125" style="1" bestFit="1" customWidth="1"/>
    <col min="10754" max="10754" width="11.88671875" style="1" customWidth="1"/>
    <col min="10755" max="10755" width="12.33203125" style="1" customWidth="1"/>
    <col min="10756" max="10756" width="10.88671875" style="1" bestFit="1" customWidth="1"/>
    <col min="10757" max="10757" width="18.33203125" style="1" bestFit="1" customWidth="1"/>
    <col min="10758" max="10758" width="13.33203125" style="1" customWidth="1"/>
    <col min="10759" max="11008" width="9.109375" style="1"/>
    <col min="11009" max="11009" width="64.33203125" style="1" bestFit="1" customWidth="1"/>
    <col min="11010" max="11010" width="11.88671875" style="1" customWidth="1"/>
    <col min="11011" max="11011" width="12.33203125" style="1" customWidth="1"/>
    <col min="11012" max="11012" width="10.88671875" style="1" bestFit="1" customWidth="1"/>
    <col min="11013" max="11013" width="18.33203125" style="1" bestFit="1" customWidth="1"/>
    <col min="11014" max="11014" width="13.33203125" style="1" customWidth="1"/>
    <col min="11015" max="11264" width="9.109375" style="1"/>
    <col min="11265" max="11265" width="64.33203125" style="1" bestFit="1" customWidth="1"/>
    <col min="11266" max="11266" width="11.88671875" style="1" customWidth="1"/>
    <col min="11267" max="11267" width="12.33203125" style="1" customWidth="1"/>
    <col min="11268" max="11268" width="10.88671875" style="1" bestFit="1" customWidth="1"/>
    <col min="11269" max="11269" width="18.33203125" style="1" bestFit="1" customWidth="1"/>
    <col min="11270" max="11270" width="13.33203125" style="1" customWidth="1"/>
    <col min="11271" max="11520" width="9.109375" style="1"/>
    <col min="11521" max="11521" width="64.33203125" style="1" bestFit="1" customWidth="1"/>
    <col min="11522" max="11522" width="11.88671875" style="1" customWidth="1"/>
    <col min="11523" max="11523" width="12.33203125" style="1" customWidth="1"/>
    <col min="11524" max="11524" width="10.88671875" style="1" bestFit="1" customWidth="1"/>
    <col min="11525" max="11525" width="18.33203125" style="1" bestFit="1" customWidth="1"/>
    <col min="11526" max="11526" width="13.33203125" style="1" customWidth="1"/>
    <col min="11527" max="11776" width="9.109375" style="1"/>
    <col min="11777" max="11777" width="64.33203125" style="1" bestFit="1" customWidth="1"/>
    <col min="11778" max="11778" width="11.88671875" style="1" customWidth="1"/>
    <col min="11779" max="11779" width="12.33203125" style="1" customWidth="1"/>
    <col min="11780" max="11780" width="10.88671875" style="1" bestFit="1" customWidth="1"/>
    <col min="11781" max="11781" width="18.33203125" style="1" bestFit="1" customWidth="1"/>
    <col min="11782" max="11782" width="13.33203125" style="1" customWidth="1"/>
    <col min="11783" max="12032" width="9.109375" style="1"/>
    <col min="12033" max="12033" width="64.33203125" style="1" bestFit="1" customWidth="1"/>
    <col min="12034" max="12034" width="11.88671875" style="1" customWidth="1"/>
    <col min="12035" max="12035" width="12.33203125" style="1" customWidth="1"/>
    <col min="12036" max="12036" width="10.88671875" style="1" bestFit="1" customWidth="1"/>
    <col min="12037" max="12037" width="18.33203125" style="1" bestFit="1" customWidth="1"/>
    <col min="12038" max="12038" width="13.33203125" style="1" customWidth="1"/>
    <col min="12039" max="12288" width="9.109375" style="1"/>
    <col min="12289" max="12289" width="64.33203125" style="1" bestFit="1" customWidth="1"/>
    <col min="12290" max="12290" width="11.88671875" style="1" customWidth="1"/>
    <col min="12291" max="12291" width="12.33203125" style="1" customWidth="1"/>
    <col min="12292" max="12292" width="10.88671875" style="1" bestFit="1" customWidth="1"/>
    <col min="12293" max="12293" width="18.33203125" style="1" bestFit="1" customWidth="1"/>
    <col min="12294" max="12294" width="13.33203125" style="1" customWidth="1"/>
    <col min="12295" max="12544" width="9.109375" style="1"/>
    <col min="12545" max="12545" width="64.33203125" style="1" bestFit="1" customWidth="1"/>
    <col min="12546" max="12546" width="11.88671875" style="1" customWidth="1"/>
    <col min="12547" max="12547" width="12.33203125" style="1" customWidth="1"/>
    <col min="12548" max="12548" width="10.88671875" style="1" bestFit="1" customWidth="1"/>
    <col min="12549" max="12549" width="18.33203125" style="1" bestFit="1" customWidth="1"/>
    <col min="12550" max="12550" width="13.33203125" style="1" customWidth="1"/>
    <col min="12551" max="12800" width="9.109375" style="1"/>
    <col min="12801" max="12801" width="64.33203125" style="1" bestFit="1" customWidth="1"/>
    <col min="12802" max="12802" width="11.88671875" style="1" customWidth="1"/>
    <col min="12803" max="12803" width="12.33203125" style="1" customWidth="1"/>
    <col min="12804" max="12804" width="10.88671875" style="1" bestFit="1" customWidth="1"/>
    <col min="12805" max="12805" width="18.33203125" style="1" bestFit="1" customWidth="1"/>
    <col min="12806" max="12806" width="13.33203125" style="1" customWidth="1"/>
    <col min="12807" max="13056" width="9.109375" style="1"/>
    <col min="13057" max="13057" width="64.33203125" style="1" bestFit="1" customWidth="1"/>
    <col min="13058" max="13058" width="11.88671875" style="1" customWidth="1"/>
    <col min="13059" max="13059" width="12.33203125" style="1" customWidth="1"/>
    <col min="13060" max="13060" width="10.88671875" style="1" bestFit="1" customWidth="1"/>
    <col min="13061" max="13061" width="18.33203125" style="1" bestFit="1" customWidth="1"/>
    <col min="13062" max="13062" width="13.33203125" style="1" customWidth="1"/>
    <col min="13063" max="13312" width="9.109375" style="1"/>
    <col min="13313" max="13313" width="64.33203125" style="1" bestFit="1" customWidth="1"/>
    <col min="13314" max="13314" width="11.88671875" style="1" customWidth="1"/>
    <col min="13315" max="13315" width="12.33203125" style="1" customWidth="1"/>
    <col min="13316" max="13316" width="10.88671875" style="1" bestFit="1" customWidth="1"/>
    <col min="13317" max="13317" width="18.33203125" style="1" bestFit="1" customWidth="1"/>
    <col min="13318" max="13318" width="13.33203125" style="1" customWidth="1"/>
    <col min="13319" max="13568" width="9.109375" style="1"/>
    <col min="13569" max="13569" width="64.33203125" style="1" bestFit="1" customWidth="1"/>
    <col min="13570" max="13570" width="11.88671875" style="1" customWidth="1"/>
    <col min="13571" max="13571" width="12.33203125" style="1" customWidth="1"/>
    <col min="13572" max="13572" width="10.88671875" style="1" bestFit="1" customWidth="1"/>
    <col min="13573" max="13573" width="18.33203125" style="1" bestFit="1" customWidth="1"/>
    <col min="13574" max="13574" width="13.33203125" style="1" customWidth="1"/>
    <col min="13575" max="13824" width="9.109375" style="1"/>
    <col min="13825" max="13825" width="64.33203125" style="1" bestFit="1" customWidth="1"/>
    <col min="13826" max="13826" width="11.88671875" style="1" customWidth="1"/>
    <col min="13827" max="13827" width="12.33203125" style="1" customWidth="1"/>
    <col min="13828" max="13828" width="10.88671875" style="1" bestFit="1" customWidth="1"/>
    <col min="13829" max="13829" width="18.33203125" style="1" bestFit="1" customWidth="1"/>
    <col min="13830" max="13830" width="13.33203125" style="1" customWidth="1"/>
    <col min="13831" max="14080" width="9.109375" style="1"/>
    <col min="14081" max="14081" width="64.33203125" style="1" bestFit="1" customWidth="1"/>
    <col min="14082" max="14082" width="11.88671875" style="1" customWidth="1"/>
    <col min="14083" max="14083" width="12.33203125" style="1" customWidth="1"/>
    <col min="14084" max="14084" width="10.88671875" style="1" bestFit="1" customWidth="1"/>
    <col min="14085" max="14085" width="18.33203125" style="1" bestFit="1" customWidth="1"/>
    <col min="14086" max="14086" width="13.33203125" style="1" customWidth="1"/>
    <col min="14087" max="14336" width="9.109375" style="1"/>
    <col min="14337" max="14337" width="64.33203125" style="1" bestFit="1" customWidth="1"/>
    <col min="14338" max="14338" width="11.88671875" style="1" customWidth="1"/>
    <col min="14339" max="14339" width="12.33203125" style="1" customWidth="1"/>
    <col min="14340" max="14340" width="10.88671875" style="1" bestFit="1" customWidth="1"/>
    <col min="14341" max="14341" width="18.33203125" style="1" bestFit="1" customWidth="1"/>
    <col min="14342" max="14342" width="13.33203125" style="1" customWidth="1"/>
    <col min="14343" max="14592" width="9.109375" style="1"/>
    <col min="14593" max="14593" width="64.33203125" style="1" bestFit="1" customWidth="1"/>
    <col min="14594" max="14594" width="11.88671875" style="1" customWidth="1"/>
    <col min="14595" max="14595" width="12.33203125" style="1" customWidth="1"/>
    <col min="14596" max="14596" width="10.88671875" style="1" bestFit="1" customWidth="1"/>
    <col min="14597" max="14597" width="18.33203125" style="1" bestFit="1" customWidth="1"/>
    <col min="14598" max="14598" width="13.33203125" style="1" customWidth="1"/>
    <col min="14599" max="14848" width="9.109375" style="1"/>
    <col min="14849" max="14849" width="64.33203125" style="1" bestFit="1" customWidth="1"/>
    <col min="14850" max="14850" width="11.88671875" style="1" customWidth="1"/>
    <col min="14851" max="14851" width="12.33203125" style="1" customWidth="1"/>
    <col min="14852" max="14852" width="10.88671875" style="1" bestFit="1" customWidth="1"/>
    <col min="14853" max="14853" width="18.33203125" style="1" bestFit="1" customWidth="1"/>
    <col min="14854" max="14854" width="13.33203125" style="1" customWidth="1"/>
    <col min="14855" max="15104" width="9.109375" style="1"/>
    <col min="15105" max="15105" width="64.33203125" style="1" bestFit="1" customWidth="1"/>
    <col min="15106" max="15106" width="11.88671875" style="1" customWidth="1"/>
    <col min="15107" max="15107" width="12.33203125" style="1" customWidth="1"/>
    <col min="15108" max="15108" width="10.88671875" style="1" bestFit="1" customWidth="1"/>
    <col min="15109" max="15109" width="18.33203125" style="1" bestFit="1" customWidth="1"/>
    <col min="15110" max="15110" width="13.33203125" style="1" customWidth="1"/>
    <col min="15111" max="15360" width="9.109375" style="1"/>
    <col min="15361" max="15361" width="64.33203125" style="1" bestFit="1" customWidth="1"/>
    <col min="15362" max="15362" width="11.88671875" style="1" customWidth="1"/>
    <col min="15363" max="15363" width="12.33203125" style="1" customWidth="1"/>
    <col min="15364" max="15364" width="10.88671875" style="1" bestFit="1" customWidth="1"/>
    <col min="15365" max="15365" width="18.33203125" style="1" bestFit="1" customWidth="1"/>
    <col min="15366" max="15366" width="13.33203125" style="1" customWidth="1"/>
    <col min="15367" max="15616" width="9.109375" style="1"/>
    <col min="15617" max="15617" width="64.33203125" style="1" bestFit="1" customWidth="1"/>
    <col min="15618" max="15618" width="11.88671875" style="1" customWidth="1"/>
    <col min="15619" max="15619" width="12.33203125" style="1" customWidth="1"/>
    <col min="15620" max="15620" width="10.88671875" style="1" bestFit="1" customWidth="1"/>
    <col min="15621" max="15621" width="18.33203125" style="1" bestFit="1" customWidth="1"/>
    <col min="15622" max="15622" width="13.33203125" style="1" customWidth="1"/>
    <col min="15623" max="15872" width="9.109375" style="1"/>
    <col min="15873" max="15873" width="64.33203125" style="1" bestFit="1" customWidth="1"/>
    <col min="15874" max="15874" width="11.88671875" style="1" customWidth="1"/>
    <col min="15875" max="15875" width="12.33203125" style="1" customWidth="1"/>
    <col min="15876" max="15876" width="10.88671875" style="1" bestFit="1" customWidth="1"/>
    <col min="15877" max="15877" width="18.33203125" style="1" bestFit="1" customWidth="1"/>
    <col min="15878" max="15878" width="13.33203125" style="1" customWidth="1"/>
    <col min="15879" max="16128" width="9.109375" style="1"/>
    <col min="16129" max="16129" width="64.33203125" style="1" bestFit="1" customWidth="1"/>
    <col min="16130" max="16130" width="11.88671875" style="1" customWidth="1"/>
    <col min="16131" max="16131" width="12.33203125" style="1" customWidth="1"/>
    <col min="16132" max="16132" width="10.88671875" style="1" bestFit="1" customWidth="1"/>
    <col min="16133" max="16133" width="18.33203125" style="1" bestFit="1" customWidth="1"/>
    <col min="16134" max="16134" width="13.33203125" style="1" customWidth="1"/>
    <col min="16135" max="16384" width="9.109375" style="1"/>
  </cols>
  <sheetData>
    <row r="1" spans="1:6" ht="16.5" customHeight="1" x14ac:dyDescent="0.25">
      <c r="B1" s="5"/>
      <c r="C1" s="5"/>
      <c r="D1" s="5"/>
      <c r="E1" s="5"/>
      <c r="F1" s="2" t="s">
        <v>516</v>
      </c>
    </row>
    <row r="2" spans="1:6" ht="15" x14ac:dyDescent="0.25">
      <c r="A2" s="495"/>
      <c r="B2" s="495"/>
      <c r="C2" s="495"/>
      <c r="D2" s="495"/>
      <c r="E2" s="495"/>
    </row>
    <row r="3" spans="1:6" ht="16.8" x14ac:dyDescent="0.3">
      <c r="A3" s="589" t="s">
        <v>497</v>
      </c>
      <c r="B3" s="589"/>
      <c r="C3" s="589"/>
      <c r="D3" s="589"/>
      <c r="E3" s="589"/>
      <c r="F3" s="589"/>
    </row>
    <row r="4" spans="1:6" ht="16.8" x14ac:dyDescent="0.3">
      <c r="A4" s="589" t="s">
        <v>517</v>
      </c>
      <c r="B4" s="589"/>
      <c r="C4" s="589"/>
      <c r="D4" s="589"/>
      <c r="E4" s="589"/>
      <c r="F4" s="589"/>
    </row>
    <row r="5" spans="1:6" ht="16.8" x14ac:dyDescent="0.3">
      <c r="A5" s="590" t="s">
        <v>498</v>
      </c>
      <c r="B5" s="591" t="s">
        <v>499</v>
      </c>
      <c r="C5" s="591"/>
      <c r="D5" s="591"/>
      <c r="E5" s="591"/>
      <c r="F5" s="591"/>
    </row>
    <row r="6" spans="1:6" ht="67.2" x14ac:dyDescent="0.25">
      <c r="A6" s="590"/>
      <c r="B6" s="496" t="s">
        <v>500</v>
      </c>
      <c r="C6" s="496" t="s">
        <v>501</v>
      </c>
      <c r="D6" s="496" t="s">
        <v>502</v>
      </c>
      <c r="E6" s="497" t="s">
        <v>503</v>
      </c>
      <c r="F6" s="497" t="s">
        <v>219</v>
      </c>
    </row>
    <row r="7" spans="1:6" ht="16.8" x14ac:dyDescent="0.3">
      <c r="A7" s="498"/>
      <c r="B7" s="498"/>
      <c r="C7" s="498"/>
      <c r="D7" s="499"/>
      <c r="E7" s="500"/>
      <c r="F7" s="500"/>
    </row>
    <row r="8" spans="1:6" s="108" customFormat="1" ht="16.8" x14ac:dyDescent="0.3">
      <c r="A8" s="501" t="s">
        <v>142</v>
      </c>
      <c r="B8" s="501">
        <f>SUM(B9:B13)</f>
        <v>50</v>
      </c>
      <c r="C8" s="501">
        <f t="shared" ref="C8:F8" si="0">SUM(C9:C13)</f>
        <v>29</v>
      </c>
      <c r="D8" s="501">
        <f t="shared" si="0"/>
        <v>7</v>
      </c>
      <c r="E8" s="501">
        <f t="shared" si="0"/>
        <v>5</v>
      </c>
      <c r="F8" s="501">
        <f t="shared" si="0"/>
        <v>91</v>
      </c>
    </row>
    <row r="9" spans="1:6" ht="16.8" x14ac:dyDescent="0.3">
      <c r="A9" s="498" t="s">
        <v>504</v>
      </c>
      <c r="B9" s="498">
        <v>13</v>
      </c>
      <c r="C9" s="498">
        <v>10</v>
      </c>
      <c r="D9" s="498">
        <v>3</v>
      </c>
      <c r="E9" s="500">
        <v>1</v>
      </c>
      <c r="F9" s="500">
        <f t="shared" ref="F9:F14" si="1">SUM(B9:E9)</f>
        <v>27</v>
      </c>
    </row>
    <row r="10" spans="1:6" ht="16.8" x14ac:dyDescent="0.3">
      <c r="A10" s="498" t="s">
        <v>505</v>
      </c>
      <c r="B10" s="498">
        <v>8</v>
      </c>
      <c r="C10" s="498">
        <v>5</v>
      </c>
      <c r="D10" s="498">
        <v>1</v>
      </c>
      <c r="E10" s="500">
        <v>2</v>
      </c>
      <c r="F10" s="500">
        <f t="shared" si="1"/>
        <v>16</v>
      </c>
    </row>
    <row r="11" spans="1:6" ht="16.8" x14ac:dyDescent="0.3">
      <c r="A11" s="498" t="s">
        <v>506</v>
      </c>
      <c r="B11" s="498">
        <v>10</v>
      </c>
      <c r="C11" s="498">
        <v>8</v>
      </c>
      <c r="D11" s="498">
        <v>2</v>
      </c>
      <c r="E11" s="500">
        <v>1</v>
      </c>
      <c r="F11" s="500">
        <f t="shared" si="1"/>
        <v>21</v>
      </c>
    </row>
    <row r="12" spans="1:6" ht="16.8" x14ac:dyDescent="0.3">
      <c r="A12" s="498" t="s">
        <v>507</v>
      </c>
      <c r="B12" s="498">
        <v>17</v>
      </c>
      <c r="C12" s="498">
        <v>4</v>
      </c>
      <c r="D12" s="498">
        <v>1</v>
      </c>
      <c r="E12" s="500">
        <v>1</v>
      </c>
      <c r="F12" s="500">
        <f t="shared" si="1"/>
        <v>23</v>
      </c>
    </row>
    <row r="13" spans="1:6" ht="16.8" x14ac:dyDescent="0.3">
      <c r="A13" s="498" t="s">
        <v>508</v>
      </c>
      <c r="B13" s="498">
        <v>2</v>
      </c>
      <c r="C13" s="498">
        <v>2</v>
      </c>
      <c r="D13" s="498">
        <v>0</v>
      </c>
      <c r="E13" s="500">
        <v>0</v>
      </c>
      <c r="F13" s="500">
        <f t="shared" si="1"/>
        <v>4</v>
      </c>
    </row>
    <row r="14" spans="1:6" s="108" customFormat="1" ht="16.8" x14ac:dyDescent="0.3">
      <c r="A14" s="501" t="s">
        <v>509</v>
      </c>
      <c r="B14" s="501">
        <v>8</v>
      </c>
      <c r="C14" s="501">
        <v>0</v>
      </c>
      <c r="D14" s="501">
        <v>11</v>
      </c>
      <c r="E14" s="502">
        <v>0</v>
      </c>
      <c r="F14" s="502">
        <f t="shared" si="1"/>
        <v>19</v>
      </c>
    </row>
    <row r="15" spans="1:6" ht="16.8" x14ac:dyDescent="0.3">
      <c r="A15" s="501" t="s">
        <v>39</v>
      </c>
      <c r="B15" s="501">
        <f>SUM(B16:B21)</f>
        <v>84</v>
      </c>
      <c r="C15" s="501">
        <f t="shared" ref="C15:E15" si="2">SUM(C16:C21)</f>
        <v>0</v>
      </c>
      <c r="D15" s="501">
        <f t="shared" si="2"/>
        <v>1</v>
      </c>
      <c r="E15" s="501">
        <f t="shared" si="2"/>
        <v>4</v>
      </c>
      <c r="F15" s="501">
        <f>SUM(F16:F21)</f>
        <v>89</v>
      </c>
    </row>
    <row r="16" spans="1:6" ht="16.8" x14ac:dyDescent="0.3">
      <c r="A16" s="498" t="s">
        <v>510</v>
      </c>
      <c r="B16" s="498">
        <v>66</v>
      </c>
      <c r="C16" s="498">
        <v>0</v>
      </c>
      <c r="D16" s="498">
        <v>1</v>
      </c>
      <c r="E16" s="500">
        <v>4</v>
      </c>
      <c r="F16" s="500">
        <f t="shared" ref="F16:F22" si="3">SUM(B16:E16)</f>
        <v>71</v>
      </c>
    </row>
    <row r="17" spans="1:6" ht="16.8" x14ac:dyDescent="0.3">
      <c r="A17" s="498" t="s">
        <v>511</v>
      </c>
      <c r="B17" s="498">
        <v>7</v>
      </c>
      <c r="C17" s="498">
        <v>0</v>
      </c>
      <c r="D17" s="498">
        <v>0</v>
      </c>
      <c r="E17" s="500">
        <v>0</v>
      </c>
      <c r="F17" s="500">
        <f t="shared" si="3"/>
        <v>7</v>
      </c>
    </row>
    <row r="18" spans="1:6" ht="16.8" x14ac:dyDescent="0.3">
      <c r="A18" s="498" t="s">
        <v>512</v>
      </c>
      <c r="B18" s="498">
        <v>3</v>
      </c>
      <c r="C18" s="498">
        <v>0</v>
      </c>
      <c r="D18" s="498">
        <v>0</v>
      </c>
      <c r="E18" s="500">
        <v>0</v>
      </c>
      <c r="F18" s="500">
        <f t="shared" si="3"/>
        <v>3</v>
      </c>
    </row>
    <row r="19" spans="1:6" ht="16.8" x14ac:dyDescent="0.3">
      <c r="A19" s="498" t="s">
        <v>513</v>
      </c>
      <c r="B19" s="498">
        <v>3</v>
      </c>
      <c r="C19" s="498">
        <v>0</v>
      </c>
      <c r="D19" s="498">
        <v>0</v>
      </c>
      <c r="E19" s="500">
        <v>0</v>
      </c>
      <c r="F19" s="500">
        <f t="shared" si="3"/>
        <v>3</v>
      </c>
    </row>
    <row r="20" spans="1:6" ht="16.8" x14ac:dyDescent="0.3">
      <c r="A20" s="498" t="s">
        <v>514</v>
      </c>
      <c r="B20" s="498">
        <v>3</v>
      </c>
      <c r="C20" s="498">
        <v>0</v>
      </c>
      <c r="D20" s="498">
        <v>0</v>
      </c>
      <c r="E20" s="500">
        <v>0</v>
      </c>
      <c r="F20" s="500">
        <f t="shared" si="3"/>
        <v>3</v>
      </c>
    </row>
    <row r="21" spans="1:6" ht="16.8" x14ac:dyDescent="0.3">
      <c r="A21" s="498" t="s">
        <v>515</v>
      </c>
      <c r="B21" s="498">
        <v>2</v>
      </c>
      <c r="C21" s="498">
        <v>0</v>
      </c>
      <c r="D21" s="498">
        <v>0</v>
      </c>
      <c r="E21" s="500">
        <v>0</v>
      </c>
      <c r="F21" s="500">
        <f t="shared" si="3"/>
        <v>2</v>
      </c>
    </row>
    <row r="22" spans="1:6" s="108" customFormat="1" ht="16.8" x14ac:dyDescent="0.3">
      <c r="A22" s="501" t="s">
        <v>27</v>
      </c>
      <c r="B22" s="501">
        <v>9</v>
      </c>
      <c r="C22" s="501">
        <v>0</v>
      </c>
      <c r="D22" s="501">
        <v>17</v>
      </c>
      <c r="E22" s="502">
        <v>1</v>
      </c>
      <c r="F22" s="502">
        <f t="shared" si="3"/>
        <v>27</v>
      </c>
    </row>
    <row r="23" spans="1:6" ht="16.8" x14ac:dyDescent="0.3">
      <c r="A23" s="498"/>
      <c r="B23" s="498"/>
      <c r="C23" s="498"/>
      <c r="D23" s="498"/>
      <c r="E23" s="500"/>
      <c r="F23" s="500"/>
    </row>
    <row r="24" spans="1:6" ht="16.8" x14ac:dyDescent="0.3">
      <c r="A24" s="501" t="s">
        <v>20</v>
      </c>
      <c r="B24" s="503">
        <f>B8+B14+B15+B22</f>
        <v>151</v>
      </c>
      <c r="C24" s="503">
        <f t="shared" ref="C24:F24" si="4">C8+C14+C15+C22</f>
        <v>29</v>
      </c>
      <c r="D24" s="503">
        <f t="shared" si="4"/>
        <v>36</v>
      </c>
      <c r="E24" s="503">
        <f t="shared" si="4"/>
        <v>10</v>
      </c>
      <c r="F24" s="503">
        <f t="shared" si="4"/>
        <v>226</v>
      </c>
    </row>
  </sheetData>
  <mergeCells count="4">
    <mergeCell ref="A3:F3"/>
    <mergeCell ref="A4:F4"/>
    <mergeCell ref="A5:A6"/>
    <mergeCell ref="B5:F5"/>
  </mergeCells>
  <pageMargins left="0.7" right="0.7" top="0.75" bottom="0.75" header="0.3" footer="0.3"/>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4571-51BC-4429-A410-36370DB18B96}">
  <sheetPr>
    <pageSetUpPr fitToPage="1"/>
  </sheetPr>
  <dimension ref="A1:K37"/>
  <sheetViews>
    <sheetView view="pageBreakPreview" zoomScale="145" zoomScaleNormal="100" zoomScaleSheetLayoutView="145" workbookViewId="0">
      <selection activeCell="K32" sqref="K32"/>
    </sheetView>
  </sheetViews>
  <sheetFormatPr defaultRowHeight="13.2" x14ac:dyDescent="0.25"/>
  <cols>
    <col min="1" max="1" width="40" style="1" customWidth="1"/>
    <col min="2" max="5" width="10.44140625" style="1" customWidth="1"/>
    <col min="6" max="6" width="4.6640625" style="1" customWidth="1"/>
    <col min="7" max="7" width="35.44140625" style="1" customWidth="1"/>
    <col min="8" max="8" width="10.44140625" style="1" customWidth="1"/>
    <col min="9" max="9" width="9.88671875" style="1" customWidth="1"/>
    <col min="10" max="10" width="10.6640625" style="1" bestFit="1" customWidth="1"/>
    <col min="11" max="11" width="10" style="1" customWidth="1"/>
    <col min="12" max="238" width="9.109375" style="1"/>
    <col min="239" max="239" width="40" style="1" customWidth="1"/>
    <col min="240" max="240" width="12" style="1" customWidth="1"/>
    <col min="241" max="243" width="10.44140625" style="1" customWidth="1"/>
    <col min="244" max="244" width="11" style="1" customWidth="1"/>
    <col min="245" max="245" width="4.6640625" style="1" customWidth="1"/>
    <col min="246" max="246" width="32.44140625" style="1" customWidth="1"/>
    <col min="247" max="247" width="12" style="1" customWidth="1"/>
    <col min="248" max="250" width="13.5546875" style="1" customWidth="1"/>
    <col min="251" max="251" width="11" style="1" customWidth="1"/>
    <col min="252" max="494" width="9.109375" style="1"/>
    <col min="495" max="495" width="40" style="1" customWidth="1"/>
    <col min="496" max="496" width="12" style="1" customWidth="1"/>
    <col min="497" max="499" width="10.44140625" style="1" customWidth="1"/>
    <col min="500" max="500" width="11" style="1" customWidth="1"/>
    <col min="501" max="501" width="4.6640625" style="1" customWidth="1"/>
    <col min="502" max="502" width="32.44140625" style="1" customWidth="1"/>
    <col min="503" max="503" width="12" style="1" customWidth="1"/>
    <col min="504" max="506" width="13.5546875" style="1" customWidth="1"/>
    <col min="507" max="507" width="11" style="1" customWidth="1"/>
    <col min="508" max="750" width="9.109375" style="1"/>
    <col min="751" max="751" width="40" style="1" customWidth="1"/>
    <col min="752" max="752" width="12" style="1" customWidth="1"/>
    <col min="753" max="755" width="10.44140625" style="1" customWidth="1"/>
    <col min="756" max="756" width="11" style="1" customWidth="1"/>
    <col min="757" max="757" width="4.6640625" style="1" customWidth="1"/>
    <col min="758" max="758" width="32.44140625" style="1" customWidth="1"/>
    <col min="759" max="759" width="12" style="1" customWidth="1"/>
    <col min="760" max="762" width="13.5546875" style="1" customWidth="1"/>
    <col min="763" max="763" width="11" style="1" customWidth="1"/>
    <col min="764" max="1006" width="9.109375" style="1"/>
    <col min="1007" max="1007" width="40" style="1" customWidth="1"/>
    <col min="1008" max="1008" width="12" style="1" customWidth="1"/>
    <col min="1009" max="1011" width="10.44140625" style="1" customWidth="1"/>
    <col min="1012" max="1012" width="11" style="1" customWidth="1"/>
    <col min="1013" max="1013" width="4.6640625" style="1" customWidth="1"/>
    <col min="1014" max="1014" width="32.44140625" style="1" customWidth="1"/>
    <col min="1015" max="1015" width="12" style="1" customWidth="1"/>
    <col min="1016" max="1018" width="13.5546875" style="1" customWidth="1"/>
    <col min="1019" max="1019" width="11" style="1" customWidth="1"/>
    <col min="1020" max="1262" width="9.109375" style="1"/>
    <col min="1263" max="1263" width="40" style="1" customWidth="1"/>
    <col min="1264" max="1264" width="12" style="1" customWidth="1"/>
    <col min="1265" max="1267" width="10.44140625" style="1" customWidth="1"/>
    <col min="1268" max="1268" width="11" style="1" customWidth="1"/>
    <col min="1269" max="1269" width="4.6640625" style="1" customWidth="1"/>
    <col min="1270" max="1270" width="32.44140625" style="1" customWidth="1"/>
    <col min="1271" max="1271" width="12" style="1" customWidth="1"/>
    <col min="1272" max="1274" width="13.5546875" style="1" customWidth="1"/>
    <col min="1275" max="1275" width="11" style="1" customWidth="1"/>
    <col min="1276" max="1518" width="9.109375" style="1"/>
    <col min="1519" max="1519" width="40" style="1" customWidth="1"/>
    <col min="1520" max="1520" width="12" style="1" customWidth="1"/>
    <col min="1521" max="1523" width="10.44140625" style="1" customWidth="1"/>
    <col min="1524" max="1524" width="11" style="1" customWidth="1"/>
    <col min="1525" max="1525" width="4.6640625" style="1" customWidth="1"/>
    <col min="1526" max="1526" width="32.44140625" style="1" customWidth="1"/>
    <col min="1527" max="1527" width="12" style="1" customWidth="1"/>
    <col min="1528" max="1530" width="13.5546875" style="1" customWidth="1"/>
    <col min="1531" max="1531" width="11" style="1" customWidth="1"/>
    <col min="1532" max="1774" width="9.109375" style="1"/>
    <col min="1775" max="1775" width="40" style="1" customWidth="1"/>
    <col min="1776" max="1776" width="12" style="1" customWidth="1"/>
    <col min="1777" max="1779" width="10.44140625" style="1" customWidth="1"/>
    <col min="1780" max="1780" width="11" style="1" customWidth="1"/>
    <col min="1781" max="1781" width="4.6640625" style="1" customWidth="1"/>
    <col min="1782" max="1782" width="32.44140625" style="1" customWidth="1"/>
    <col min="1783" max="1783" width="12" style="1" customWidth="1"/>
    <col min="1784" max="1786" width="13.5546875" style="1" customWidth="1"/>
    <col min="1787" max="1787" width="11" style="1" customWidth="1"/>
    <col min="1788" max="2030" width="9.109375" style="1"/>
    <col min="2031" max="2031" width="40" style="1" customWidth="1"/>
    <col min="2032" max="2032" width="12" style="1" customWidth="1"/>
    <col min="2033" max="2035" width="10.44140625" style="1" customWidth="1"/>
    <col min="2036" max="2036" width="11" style="1" customWidth="1"/>
    <col min="2037" max="2037" width="4.6640625" style="1" customWidth="1"/>
    <col min="2038" max="2038" width="32.44140625" style="1" customWidth="1"/>
    <col min="2039" max="2039" width="12" style="1" customWidth="1"/>
    <col min="2040" max="2042" width="13.5546875" style="1" customWidth="1"/>
    <col min="2043" max="2043" width="11" style="1" customWidth="1"/>
    <col min="2044" max="2286" width="9.109375" style="1"/>
    <col min="2287" max="2287" width="40" style="1" customWidth="1"/>
    <col min="2288" max="2288" width="12" style="1" customWidth="1"/>
    <col min="2289" max="2291" width="10.44140625" style="1" customWidth="1"/>
    <col min="2292" max="2292" width="11" style="1" customWidth="1"/>
    <col min="2293" max="2293" width="4.6640625" style="1" customWidth="1"/>
    <col min="2294" max="2294" width="32.44140625" style="1" customWidth="1"/>
    <col min="2295" max="2295" width="12" style="1" customWidth="1"/>
    <col min="2296" max="2298" width="13.5546875" style="1" customWidth="1"/>
    <col min="2299" max="2299" width="11" style="1" customWidth="1"/>
    <col min="2300" max="2542" width="9.109375" style="1"/>
    <col min="2543" max="2543" width="40" style="1" customWidth="1"/>
    <col min="2544" max="2544" width="12" style="1" customWidth="1"/>
    <col min="2545" max="2547" width="10.44140625" style="1" customWidth="1"/>
    <col min="2548" max="2548" width="11" style="1" customWidth="1"/>
    <col min="2549" max="2549" width="4.6640625" style="1" customWidth="1"/>
    <col min="2550" max="2550" width="32.44140625" style="1" customWidth="1"/>
    <col min="2551" max="2551" width="12" style="1" customWidth="1"/>
    <col min="2552" max="2554" width="13.5546875" style="1" customWidth="1"/>
    <col min="2555" max="2555" width="11" style="1" customWidth="1"/>
    <col min="2556" max="2798" width="9.109375" style="1"/>
    <col min="2799" max="2799" width="40" style="1" customWidth="1"/>
    <col min="2800" max="2800" width="12" style="1" customWidth="1"/>
    <col min="2801" max="2803" width="10.44140625" style="1" customWidth="1"/>
    <col min="2804" max="2804" width="11" style="1" customWidth="1"/>
    <col min="2805" max="2805" width="4.6640625" style="1" customWidth="1"/>
    <col min="2806" max="2806" width="32.44140625" style="1" customWidth="1"/>
    <col min="2807" max="2807" width="12" style="1" customWidth="1"/>
    <col min="2808" max="2810" width="13.5546875" style="1" customWidth="1"/>
    <col min="2811" max="2811" width="11" style="1" customWidth="1"/>
    <col min="2812" max="3054" width="9.109375" style="1"/>
    <col min="3055" max="3055" width="40" style="1" customWidth="1"/>
    <col min="3056" max="3056" width="12" style="1" customWidth="1"/>
    <col min="3057" max="3059" width="10.44140625" style="1" customWidth="1"/>
    <col min="3060" max="3060" width="11" style="1" customWidth="1"/>
    <col min="3061" max="3061" width="4.6640625" style="1" customWidth="1"/>
    <col min="3062" max="3062" width="32.44140625" style="1" customWidth="1"/>
    <col min="3063" max="3063" width="12" style="1" customWidth="1"/>
    <col min="3064" max="3066" width="13.5546875" style="1" customWidth="1"/>
    <col min="3067" max="3067" width="11" style="1" customWidth="1"/>
    <col min="3068" max="3310" width="9.109375" style="1"/>
    <col min="3311" max="3311" width="40" style="1" customWidth="1"/>
    <col min="3312" max="3312" width="12" style="1" customWidth="1"/>
    <col min="3313" max="3315" width="10.44140625" style="1" customWidth="1"/>
    <col min="3316" max="3316" width="11" style="1" customWidth="1"/>
    <col min="3317" max="3317" width="4.6640625" style="1" customWidth="1"/>
    <col min="3318" max="3318" width="32.44140625" style="1" customWidth="1"/>
    <col min="3319" max="3319" width="12" style="1" customWidth="1"/>
    <col min="3320" max="3322" width="13.5546875" style="1" customWidth="1"/>
    <col min="3323" max="3323" width="11" style="1" customWidth="1"/>
    <col min="3324" max="3566" width="9.109375" style="1"/>
    <col min="3567" max="3567" width="40" style="1" customWidth="1"/>
    <col min="3568" max="3568" width="12" style="1" customWidth="1"/>
    <col min="3569" max="3571" width="10.44140625" style="1" customWidth="1"/>
    <col min="3572" max="3572" width="11" style="1" customWidth="1"/>
    <col min="3573" max="3573" width="4.6640625" style="1" customWidth="1"/>
    <col min="3574" max="3574" width="32.44140625" style="1" customWidth="1"/>
    <col min="3575" max="3575" width="12" style="1" customWidth="1"/>
    <col min="3576" max="3578" width="13.5546875" style="1" customWidth="1"/>
    <col min="3579" max="3579" width="11" style="1" customWidth="1"/>
    <col min="3580" max="3822" width="9.109375" style="1"/>
    <col min="3823" max="3823" width="40" style="1" customWidth="1"/>
    <col min="3824" max="3824" width="12" style="1" customWidth="1"/>
    <col min="3825" max="3827" width="10.44140625" style="1" customWidth="1"/>
    <col min="3828" max="3828" width="11" style="1" customWidth="1"/>
    <col min="3829" max="3829" width="4.6640625" style="1" customWidth="1"/>
    <col min="3830" max="3830" width="32.44140625" style="1" customWidth="1"/>
    <col min="3831" max="3831" width="12" style="1" customWidth="1"/>
    <col min="3832" max="3834" width="13.5546875" style="1" customWidth="1"/>
    <col min="3835" max="3835" width="11" style="1" customWidth="1"/>
    <col min="3836" max="4078" width="9.109375" style="1"/>
    <col min="4079" max="4079" width="40" style="1" customWidth="1"/>
    <col min="4080" max="4080" width="12" style="1" customWidth="1"/>
    <col min="4081" max="4083" width="10.44140625" style="1" customWidth="1"/>
    <col min="4084" max="4084" width="11" style="1" customWidth="1"/>
    <col min="4085" max="4085" width="4.6640625" style="1" customWidth="1"/>
    <col min="4086" max="4086" width="32.44140625" style="1" customWidth="1"/>
    <col min="4087" max="4087" width="12" style="1" customWidth="1"/>
    <col min="4088" max="4090" width="13.5546875" style="1" customWidth="1"/>
    <col min="4091" max="4091" width="11" style="1" customWidth="1"/>
    <col min="4092" max="4334" width="9.109375" style="1"/>
    <col min="4335" max="4335" width="40" style="1" customWidth="1"/>
    <col min="4336" max="4336" width="12" style="1" customWidth="1"/>
    <col min="4337" max="4339" width="10.44140625" style="1" customWidth="1"/>
    <col min="4340" max="4340" width="11" style="1" customWidth="1"/>
    <col min="4341" max="4341" width="4.6640625" style="1" customWidth="1"/>
    <col min="4342" max="4342" width="32.44140625" style="1" customWidth="1"/>
    <col min="4343" max="4343" width="12" style="1" customWidth="1"/>
    <col min="4344" max="4346" width="13.5546875" style="1" customWidth="1"/>
    <col min="4347" max="4347" width="11" style="1" customWidth="1"/>
    <col min="4348" max="4590" width="9.109375" style="1"/>
    <col min="4591" max="4591" width="40" style="1" customWidth="1"/>
    <col min="4592" max="4592" width="12" style="1" customWidth="1"/>
    <col min="4593" max="4595" width="10.44140625" style="1" customWidth="1"/>
    <col min="4596" max="4596" width="11" style="1" customWidth="1"/>
    <col min="4597" max="4597" width="4.6640625" style="1" customWidth="1"/>
    <col min="4598" max="4598" width="32.44140625" style="1" customWidth="1"/>
    <col min="4599" max="4599" width="12" style="1" customWidth="1"/>
    <col min="4600" max="4602" width="13.5546875" style="1" customWidth="1"/>
    <col min="4603" max="4603" width="11" style="1" customWidth="1"/>
    <col min="4604" max="4846" width="9.109375" style="1"/>
    <col min="4847" max="4847" width="40" style="1" customWidth="1"/>
    <col min="4848" max="4848" width="12" style="1" customWidth="1"/>
    <col min="4849" max="4851" width="10.44140625" style="1" customWidth="1"/>
    <col min="4852" max="4852" width="11" style="1" customWidth="1"/>
    <col min="4853" max="4853" width="4.6640625" style="1" customWidth="1"/>
    <col min="4854" max="4854" width="32.44140625" style="1" customWidth="1"/>
    <col min="4855" max="4855" width="12" style="1" customWidth="1"/>
    <col min="4856" max="4858" width="13.5546875" style="1" customWidth="1"/>
    <col min="4859" max="4859" width="11" style="1" customWidth="1"/>
    <col min="4860" max="5102" width="9.109375" style="1"/>
    <col min="5103" max="5103" width="40" style="1" customWidth="1"/>
    <col min="5104" max="5104" width="12" style="1" customWidth="1"/>
    <col min="5105" max="5107" width="10.44140625" style="1" customWidth="1"/>
    <col min="5108" max="5108" width="11" style="1" customWidth="1"/>
    <col min="5109" max="5109" width="4.6640625" style="1" customWidth="1"/>
    <col min="5110" max="5110" width="32.44140625" style="1" customWidth="1"/>
    <col min="5111" max="5111" width="12" style="1" customWidth="1"/>
    <col min="5112" max="5114" width="13.5546875" style="1" customWidth="1"/>
    <col min="5115" max="5115" width="11" style="1" customWidth="1"/>
    <col min="5116" max="5358" width="9.109375" style="1"/>
    <col min="5359" max="5359" width="40" style="1" customWidth="1"/>
    <col min="5360" max="5360" width="12" style="1" customWidth="1"/>
    <col min="5361" max="5363" width="10.44140625" style="1" customWidth="1"/>
    <col min="5364" max="5364" width="11" style="1" customWidth="1"/>
    <col min="5365" max="5365" width="4.6640625" style="1" customWidth="1"/>
    <col min="5366" max="5366" width="32.44140625" style="1" customWidth="1"/>
    <col min="5367" max="5367" width="12" style="1" customWidth="1"/>
    <col min="5368" max="5370" width="13.5546875" style="1" customWidth="1"/>
    <col min="5371" max="5371" width="11" style="1" customWidth="1"/>
    <col min="5372" max="5614" width="9.109375" style="1"/>
    <col min="5615" max="5615" width="40" style="1" customWidth="1"/>
    <col min="5616" max="5616" width="12" style="1" customWidth="1"/>
    <col min="5617" max="5619" width="10.44140625" style="1" customWidth="1"/>
    <col min="5620" max="5620" width="11" style="1" customWidth="1"/>
    <col min="5621" max="5621" width="4.6640625" style="1" customWidth="1"/>
    <col min="5622" max="5622" width="32.44140625" style="1" customWidth="1"/>
    <col min="5623" max="5623" width="12" style="1" customWidth="1"/>
    <col min="5624" max="5626" width="13.5546875" style="1" customWidth="1"/>
    <col min="5627" max="5627" width="11" style="1" customWidth="1"/>
    <col min="5628" max="5870" width="9.109375" style="1"/>
    <col min="5871" max="5871" width="40" style="1" customWidth="1"/>
    <col min="5872" max="5872" width="12" style="1" customWidth="1"/>
    <col min="5873" max="5875" width="10.44140625" style="1" customWidth="1"/>
    <col min="5876" max="5876" width="11" style="1" customWidth="1"/>
    <col min="5877" max="5877" width="4.6640625" style="1" customWidth="1"/>
    <col min="5878" max="5878" width="32.44140625" style="1" customWidth="1"/>
    <col min="5879" max="5879" width="12" style="1" customWidth="1"/>
    <col min="5880" max="5882" width="13.5546875" style="1" customWidth="1"/>
    <col min="5883" max="5883" width="11" style="1" customWidth="1"/>
    <col min="5884" max="6126" width="9.109375" style="1"/>
    <col min="6127" max="6127" width="40" style="1" customWidth="1"/>
    <col min="6128" max="6128" width="12" style="1" customWidth="1"/>
    <col min="6129" max="6131" width="10.44140625" style="1" customWidth="1"/>
    <col min="6132" max="6132" width="11" style="1" customWidth="1"/>
    <col min="6133" max="6133" width="4.6640625" style="1" customWidth="1"/>
    <col min="6134" max="6134" width="32.44140625" style="1" customWidth="1"/>
    <col min="6135" max="6135" width="12" style="1" customWidth="1"/>
    <col min="6136" max="6138" width="13.5546875" style="1" customWidth="1"/>
    <col min="6139" max="6139" width="11" style="1" customWidth="1"/>
    <col min="6140" max="6382" width="9.109375" style="1"/>
    <col min="6383" max="6383" width="40" style="1" customWidth="1"/>
    <col min="6384" max="6384" width="12" style="1" customWidth="1"/>
    <col min="6385" max="6387" width="10.44140625" style="1" customWidth="1"/>
    <col min="6388" max="6388" width="11" style="1" customWidth="1"/>
    <col min="6389" max="6389" width="4.6640625" style="1" customWidth="1"/>
    <col min="6390" max="6390" width="32.44140625" style="1" customWidth="1"/>
    <col min="6391" max="6391" width="12" style="1" customWidth="1"/>
    <col min="6392" max="6394" width="13.5546875" style="1" customWidth="1"/>
    <col min="6395" max="6395" width="11" style="1" customWidth="1"/>
    <col min="6396" max="6638" width="9.109375" style="1"/>
    <col min="6639" max="6639" width="40" style="1" customWidth="1"/>
    <col min="6640" max="6640" width="12" style="1" customWidth="1"/>
    <col min="6641" max="6643" width="10.44140625" style="1" customWidth="1"/>
    <col min="6644" max="6644" width="11" style="1" customWidth="1"/>
    <col min="6645" max="6645" width="4.6640625" style="1" customWidth="1"/>
    <col min="6646" max="6646" width="32.44140625" style="1" customWidth="1"/>
    <col min="6647" max="6647" width="12" style="1" customWidth="1"/>
    <col min="6648" max="6650" width="13.5546875" style="1" customWidth="1"/>
    <col min="6651" max="6651" width="11" style="1" customWidth="1"/>
    <col min="6652" max="6894" width="9.109375" style="1"/>
    <col min="6895" max="6895" width="40" style="1" customWidth="1"/>
    <col min="6896" max="6896" width="12" style="1" customWidth="1"/>
    <col min="6897" max="6899" width="10.44140625" style="1" customWidth="1"/>
    <col min="6900" max="6900" width="11" style="1" customWidth="1"/>
    <col min="6901" max="6901" width="4.6640625" style="1" customWidth="1"/>
    <col min="6902" max="6902" width="32.44140625" style="1" customWidth="1"/>
    <col min="6903" max="6903" width="12" style="1" customWidth="1"/>
    <col min="6904" max="6906" width="13.5546875" style="1" customWidth="1"/>
    <col min="6907" max="6907" width="11" style="1" customWidth="1"/>
    <col min="6908" max="7150" width="9.109375" style="1"/>
    <col min="7151" max="7151" width="40" style="1" customWidth="1"/>
    <col min="7152" max="7152" width="12" style="1" customWidth="1"/>
    <col min="7153" max="7155" width="10.44140625" style="1" customWidth="1"/>
    <col min="7156" max="7156" width="11" style="1" customWidth="1"/>
    <col min="7157" max="7157" width="4.6640625" style="1" customWidth="1"/>
    <col min="7158" max="7158" width="32.44140625" style="1" customWidth="1"/>
    <col min="7159" max="7159" width="12" style="1" customWidth="1"/>
    <col min="7160" max="7162" width="13.5546875" style="1" customWidth="1"/>
    <col min="7163" max="7163" width="11" style="1" customWidth="1"/>
    <col min="7164" max="7406" width="9.109375" style="1"/>
    <col min="7407" max="7407" width="40" style="1" customWidth="1"/>
    <col min="7408" max="7408" width="12" style="1" customWidth="1"/>
    <col min="7409" max="7411" width="10.44140625" style="1" customWidth="1"/>
    <col min="7412" max="7412" width="11" style="1" customWidth="1"/>
    <col min="7413" max="7413" width="4.6640625" style="1" customWidth="1"/>
    <col min="7414" max="7414" width="32.44140625" style="1" customWidth="1"/>
    <col min="7415" max="7415" width="12" style="1" customWidth="1"/>
    <col min="7416" max="7418" width="13.5546875" style="1" customWidth="1"/>
    <col min="7419" max="7419" width="11" style="1" customWidth="1"/>
    <col min="7420" max="7662" width="9.109375" style="1"/>
    <col min="7663" max="7663" width="40" style="1" customWidth="1"/>
    <col min="7664" max="7664" width="12" style="1" customWidth="1"/>
    <col min="7665" max="7667" width="10.44140625" style="1" customWidth="1"/>
    <col min="7668" max="7668" width="11" style="1" customWidth="1"/>
    <col min="7669" max="7669" width="4.6640625" style="1" customWidth="1"/>
    <col min="7670" max="7670" width="32.44140625" style="1" customWidth="1"/>
    <col min="7671" max="7671" width="12" style="1" customWidth="1"/>
    <col min="7672" max="7674" width="13.5546875" style="1" customWidth="1"/>
    <col min="7675" max="7675" width="11" style="1" customWidth="1"/>
    <col min="7676" max="7918" width="9.109375" style="1"/>
    <col min="7919" max="7919" width="40" style="1" customWidth="1"/>
    <col min="7920" max="7920" width="12" style="1" customWidth="1"/>
    <col min="7921" max="7923" width="10.44140625" style="1" customWidth="1"/>
    <col min="7924" max="7924" width="11" style="1" customWidth="1"/>
    <col min="7925" max="7925" width="4.6640625" style="1" customWidth="1"/>
    <col min="7926" max="7926" width="32.44140625" style="1" customWidth="1"/>
    <col min="7927" max="7927" width="12" style="1" customWidth="1"/>
    <col min="7928" max="7930" width="13.5546875" style="1" customWidth="1"/>
    <col min="7931" max="7931" width="11" style="1" customWidth="1"/>
    <col min="7932" max="8174" width="9.109375" style="1"/>
    <col min="8175" max="8175" width="40" style="1" customWidth="1"/>
    <col min="8176" max="8176" width="12" style="1" customWidth="1"/>
    <col min="8177" max="8179" width="10.44140625" style="1" customWidth="1"/>
    <col min="8180" max="8180" width="11" style="1" customWidth="1"/>
    <col min="8181" max="8181" width="4.6640625" style="1" customWidth="1"/>
    <col min="8182" max="8182" width="32.44140625" style="1" customWidth="1"/>
    <col min="8183" max="8183" width="12" style="1" customWidth="1"/>
    <col min="8184" max="8186" width="13.5546875" style="1" customWidth="1"/>
    <col min="8187" max="8187" width="11" style="1" customWidth="1"/>
    <col min="8188" max="8430" width="9.109375" style="1"/>
    <col min="8431" max="8431" width="40" style="1" customWidth="1"/>
    <col min="8432" max="8432" width="12" style="1" customWidth="1"/>
    <col min="8433" max="8435" width="10.44140625" style="1" customWidth="1"/>
    <col min="8436" max="8436" width="11" style="1" customWidth="1"/>
    <col min="8437" max="8437" width="4.6640625" style="1" customWidth="1"/>
    <col min="8438" max="8438" width="32.44140625" style="1" customWidth="1"/>
    <col min="8439" max="8439" width="12" style="1" customWidth="1"/>
    <col min="8440" max="8442" width="13.5546875" style="1" customWidth="1"/>
    <col min="8443" max="8443" width="11" style="1" customWidth="1"/>
    <col min="8444" max="8686" width="9.109375" style="1"/>
    <col min="8687" max="8687" width="40" style="1" customWidth="1"/>
    <col min="8688" max="8688" width="12" style="1" customWidth="1"/>
    <col min="8689" max="8691" width="10.44140625" style="1" customWidth="1"/>
    <col min="8692" max="8692" width="11" style="1" customWidth="1"/>
    <col min="8693" max="8693" width="4.6640625" style="1" customWidth="1"/>
    <col min="8694" max="8694" width="32.44140625" style="1" customWidth="1"/>
    <col min="8695" max="8695" width="12" style="1" customWidth="1"/>
    <col min="8696" max="8698" width="13.5546875" style="1" customWidth="1"/>
    <col min="8699" max="8699" width="11" style="1" customWidth="1"/>
    <col min="8700" max="8942" width="9.109375" style="1"/>
    <col min="8943" max="8943" width="40" style="1" customWidth="1"/>
    <col min="8944" max="8944" width="12" style="1" customWidth="1"/>
    <col min="8945" max="8947" width="10.44140625" style="1" customWidth="1"/>
    <col min="8948" max="8948" width="11" style="1" customWidth="1"/>
    <col min="8949" max="8949" width="4.6640625" style="1" customWidth="1"/>
    <col min="8950" max="8950" width="32.44140625" style="1" customWidth="1"/>
    <col min="8951" max="8951" width="12" style="1" customWidth="1"/>
    <col min="8952" max="8954" width="13.5546875" style="1" customWidth="1"/>
    <col min="8955" max="8955" width="11" style="1" customWidth="1"/>
    <col min="8956" max="9198" width="9.109375" style="1"/>
    <col min="9199" max="9199" width="40" style="1" customWidth="1"/>
    <col min="9200" max="9200" width="12" style="1" customWidth="1"/>
    <col min="9201" max="9203" width="10.44140625" style="1" customWidth="1"/>
    <col min="9204" max="9204" width="11" style="1" customWidth="1"/>
    <col min="9205" max="9205" width="4.6640625" style="1" customWidth="1"/>
    <col min="9206" max="9206" width="32.44140625" style="1" customWidth="1"/>
    <col min="9207" max="9207" width="12" style="1" customWidth="1"/>
    <col min="9208" max="9210" width="13.5546875" style="1" customWidth="1"/>
    <col min="9211" max="9211" width="11" style="1" customWidth="1"/>
    <col min="9212" max="9454" width="9.109375" style="1"/>
    <col min="9455" max="9455" width="40" style="1" customWidth="1"/>
    <col min="9456" max="9456" width="12" style="1" customWidth="1"/>
    <col min="9457" max="9459" width="10.44140625" style="1" customWidth="1"/>
    <col min="9460" max="9460" width="11" style="1" customWidth="1"/>
    <col min="9461" max="9461" width="4.6640625" style="1" customWidth="1"/>
    <col min="9462" max="9462" width="32.44140625" style="1" customWidth="1"/>
    <col min="9463" max="9463" width="12" style="1" customWidth="1"/>
    <col min="9464" max="9466" width="13.5546875" style="1" customWidth="1"/>
    <col min="9467" max="9467" width="11" style="1" customWidth="1"/>
    <col min="9468" max="9710" width="9.109375" style="1"/>
    <col min="9711" max="9711" width="40" style="1" customWidth="1"/>
    <col min="9712" max="9712" width="12" style="1" customWidth="1"/>
    <col min="9713" max="9715" width="10.44140625" style="1" customWidth="1"/>
    <col min="9716" max="9716" width="11" style="1" customWidth="1"/>
    <col min="9717" max="9717" width="4.6640625" style="1" customWidth="1"/>
    <col min="9718" max="9718" width="32.44140625" style="1" customWidth="1"/>
    <col min="9719" max="9719" width="12" style="1" customWidth="1"/>
    <col min="9720" max="9722" width="13.5546875" style="1" customWidth="1"/>
    <col min="9723" max="9723" width="11" style="1" customWidth="1"/>
    <col min="9724" max="9966" width="9.109375" style="1"/>
    <col min="9967" max="9967" width="40" style="1" customWidth="1"/>
    <col min="9968" max="9968" width="12" style="1" customWidth="1"/>
    <col min="9969" max="9971" width="10.44140625" style="1" customWidth="1"/>
    <col min="9972" max="9972" width="11" style="1" customWidth="1"/>
    <col min="9973" max="9973" width="4.6640625" style="1" customWidth="1"/>
    <col min="9974" max="9974" width="32.44140625" style="1" customWidth="1"/>
    <col min="9975" max="9975" width="12" style="1" customWidth="1"/>
    <col min="9976" max="9978" width="13.5546875" style="1" customWidth="1"/>
    <col min="9979" max="9979" width="11" style="1" customWidth="1"/>
    <col min="9980" max="10222" width="9.109375" style="1"/>
    <col min="10223" max="10223" width="40" style="1" customWidth="1"/>
    <col min="10224" max="10224" width="12" style="1" customWidth="1"/>
    <col min="10225" max="10227" width="10.44140625" style="1" customWidth="1"/>
    <col min="10228" max="10228" width="11" style="1" customWidth="1"/>
    <col min="10229" max="10229" width="4.6640625" style="1" customWidth="1"/>
    <col min="10230" max="10230" width="32.44140625" style="1" customWidth="1"/>
    <col min="10231" max="10231" width="12" style="1" customWidth="1"/>
    <col min="10232" max="10234" width="13.5546875" style="1" customWidth="1"/>
    <col min="10235" max="10235" width="11" style="1" customWidth="1"/>
    <col min="10236" max="10478" width="9.109375" style="1"/>
    <col min="10479" max="10479" width="40" style="1" customWidth="1"/>
    <col min="10480" max="10480" width="12" style="1" customWidth="1"/>
    <col min="10481" max="10483" width="10.44140625" style="1" customWidth="1"/>
    <col min="10484" max="10484" width="11" style="1" customWidth="1"/>
    <col min="10485" max="10485" width="4.6640625" style="1" customWidth="1"/>
    <col min="10486" max="10486" width="32.44140625" style="1" customWidth="1"/>
    <col min="10487" max="10487" width="12" style="1" customWidth="1"/>
    <col min="10488" max="10490" width="13.5546875" style="1" customWidth="1"/>
    <col min="10491" max="10491" width="11" style="1" customWidth="1"/>
    <col min="10492" max="10734" width="9.109375" style="1"/>
    <col min="10735" max="10735" width="40" style="1" customWidth="1"/>
    <col min="10736" max="10736" width="12" style="1" customWidth="1"/>
    <col min="10737" max="10739" width="10.44140625" style="1" customWidth="1"/>
    <col min="10740" max="10740" width="11" style="1" customWidth="1"/>
    <col min="10741" max="10741" width="4.6640625" style="1" customWidth="1"/>
    <col min="10742" max="10742" width="32.44140625" style="1" customWidth="1"/>
    <col min="10743" max="10743" width="12" style="1" customWidth="1"/>
    <col min="10744" max="10746" width="13.5546875" style="1" customWidth="1"/>
    <col min="10747" max="10747" width="11" style="1" customWidth="1"/>
    <col min="10748" max="10990" width="9.109375" style="1"/>
    <col min="10991" max="10991" width="40" style="1" customWidth="1"/>
    <col min="10992" max="10992" width="12" style="1" customWidth="1"/>
    <col min="10993" max="10995" width="10.44140625" style="1" customWidth="1"/>
    <col min="10996" max="10996" width="11" style="1" customWidth="1"/>
    <col min="10997" max="10997" width="4.6640625" style="1" customWidth="1"/>
    <col min="10998" max="10998" width="32.44140625" style="1" customWidth="1"/>
    <col min="10999" max="10999" width="12" style="1" customWidth="1"/>
    <col min="11000" max="11002" width="13.5546875" style="1" customWidth="1"/>
    <col min="11003" max="11003" width="11" style="1" customWidth="1"/>
    <col min="11004" max="11246" width="9.109375" style="1"/>
    <col min="11247" max="11247" width="40" style="1" customWidth="1"/>
    <col min="11248" max="11248" width="12" style="1" customWidth="1"/>
    <col min="11249" max="11251" width="10.44140625" style="1" customWidth="1"/>
    <col min="11252" max="11252" width="11" style="1" customWidth="1"/>
    <col min="11253" max="11253" width="4.6640625" style="1" customWidth="1"/>
    <col min="11254" max="11254" width="32.44140625" style="1" customWidth="1"/>
    <col min="11255" max="11255" width="12" style="1" customWidth="1"/>
    <col min="11256" max="11258" width="13.5546875" style="1" customWidth="1"/>
    <col min="11259" max="11259" width="11" style="1" customWidth="1"/>
    <col min="11260" max="11502" width="9.109375" style="1"/>
    <col min="11503" max="11503" width="40" style="1" customWidth="1"/>
    <col min="11504" max="11504" width="12" style="1" customWidth="1"/>
    <col min="11505" max="11507" width="10.44140625" style="1" customWidth="1"/>
    <col min="11508" max="11508" width="11" style="1" customWidth="1"/>
    <col min="11509" max="11509" width="4.6640625" style="1" customWidth="1"/>
    <col min="11510" max="11510" width="32.44140625" style="1" customWidth="1"/>
    <col min="11511" max="11511" width="12" style="1" customWidth="1"/>
    <col min="11512" max="11514" width="13.5546875" style="1" customWidth="1"/>
    <col min="11515" max="11515" width="11" style="1" customWidth="1"/>
    <col min="11516" max="11758" width="9.109375" style="1"/>
    <col min="11759" max="11759" width="40" style="1" customWidth="1"/>
    <col min="11760" max="11760" width="12" style="1" customWidth="1"/>
    <col min="11761" max="11763" width="10.44140625" style="1" customWidth="1"/>
    <col min="11764" max="11764" width="11" style="1" customWidth="1"/>
    <col min="11765" max="11765" width="4.6640625" style="1" customWidth="1"/>
    <col min="11766" max="11766" width="32.44140625" style="1" customWidth="1"/>
    <col min="11767" max="11767" width="12" style="1" customWidth="1"/>
    <col min="11768" max="11770" width="13.5546875" style="1" customWidth="1"/>
    <col min="11771" max="11771" width="11" style="1" customWidth="1"/>
    <col min="11772" max="12014" width="9.109375" style="1"/>
    <col min="12015" max="12015" width="40" style="1" customWidth="1"/>
    <col min="12016" max="12016" width="12" style="1" customWidth="1"/>
    <col min="12017" max="12019" width="10.44140625" style="1" customWidth="1"/>
    <col min="12020" max="12020" width="11" style="1" customWidth="1"/>
    <col min="12021" max="12021" width="4.6640625" style="1" customWidth="1"/>
    <col min="12022" max="12022" width="32.44140625" style="1" customWidth="1"/>
    <col min="12023" max="12023" width="12" style="1" customWidth="1"/>
    <col min="12024" max="12026" width="13.5546875" style="1" customWidth="1"/>
    <col min="12027" max="12027" width="11" style="1" customWidth="1"/>
    <col min="12028" max="12270" width="9.109375" style="1"/>
    <col min="12271" max="12271" width="40" style="1" customWidth="1"/>
    <col min="12272" max="12272" width="12" style="1" customWidth="1"/>
    <col min="12273" max="12275" width="10.44140625" style="1" customWidth="1"/>
    <col min="12276" max="12276" width="11" style="1" customWidth="1"/>
    <col min="12277" max="12277" width="4.6640625" style="1" customWidth="1"/>
    <col min="12278" max="12278" width="32.44140625" style="1" customWidth="1"/>
    <col min="12279" max="12279" width="12" style="1" customWidth="1"/>
    <col min="12280" max="12282" width="13.5546875" style="1" customWidth="1"/>
    <col min="12283" max="12283" width="11" style="1" customWidth="1"/>
    <col min="12284" max="12526" width="9.109375" style="1"/>
    <col min="12527" max="12527" width="40" style="1" customWidth="1"/>
    <col min="12528" max="12528" width="12" style="1" customWidth="1"/>
    <col min="12529" max="12531" width="10.44140625" style="1" customWidth="1"/>
    <col min="12532" max="12532" width="11" style="1" customWidth="1"/>
    <col min="12533" max="12533" width="4.6640625" style="1" customWidth="1"/>
    <col min="12534" max="12534" width="32.44140625" style="1" customWidth="1"/>
    <col min="12535" max="12535" width="12" style="1" customWidth="1"/>
    <col min="12536" max="12538" width="13.5546875" style="1" customWidth="1"/>
    <col min="12539" max="12539" width="11" style="1" customWidth="1"/>
    <col min="12540" max="12782" width="9.109375" style="1"/>
    <col min="12783" max="12783" width="40" style="1" customWidth="1"/>
    <col min="12784" max="12784" width="12" style="1" customWidth="1"/>
    <col min="12785" max="12787" width="10.44140625" style="1" customWidth="1"/>
    <col min="12788" max="12788" width="11" style="1" customWidth="1"/>
    <col min="12789" max="12789" width="4.6640625" style="1" customWidth="1"/>
    <col min="12790" max="12790" width="32.44140625" style="1" customWidth="1"/>
    <col min="12791" max="12791" width="12" style="1" customWidth="1"/>
    <col min="12792" max="12794" width="13.5546875" style="1" customWidth="1"/>
    <col min="12795" max="12795" width="11" style="1" customWidth="1"/>
    <col min="12796" max="13038" width="9.109375" style="1"/>
    <col min="13039" max="13039" width="40" style="1" customWidth="1"/>
    <col min="13040" max="13040" width="12" style="1" customWidth="1"/>
    <col min="13041" max="13043" width="10.44140625" style="1" customWidth="1"/>
    <col min="13044" max="13044" width="11" style="1" customWidth="1"/>
    <col min="13045" max="13045" width="4.6640625" style="1" customWidth="1"/>
    <col min="13046" max="13046" width="32.44140625" style="1" customWidth="1"/>
    <col min="13047" max="13047" width="12" style="1" customWidth="1"/>
    <col min="13048" max="13050" width="13.5546875" style="1" customWidth="1"/>
    <col min="13051" max="13051" width="11" style="1" customWidth="1"/>
    <col min="13052" max="13294" width="9.109375" style="1"/>
    <col min="13295" max="13295" width="40" style="1" customWidth="1"/>
    <col min="13296" max="13296" width="12" style="1" customWidth="1"/>
    <col min="13297" max="13299" width="10.44140625" style="1" customWidth="1"/>
    <col min="13300" max="13300" width="11" style="1" customWidth="1"/>
    <col min="13301" max="13301" width="4.6640625" style="1" customWidth="1"/>
    <col min="13302" max="13302" width="32.44140625" style="1" customWidth="1"/>
    <col min="13303" max="13303" width="12" style="1" customWidth="1"/>
    <col min="13304" max="13306" width="13.5546875" style="1" customWidth="1"/>
    <col min="13307" max="13307" width="11" style="1" customWidth="1"/>
    <col min="13308" max="13550" width="9.109375" style="1"/>
    <col min="13551" max="13551" width="40" style="1" customWidth="1"/>
    <col min="13552" max="13552" width="12" style="1" customWidth="1"/>
    <col min="13553" max="13555" width="10.44140625" style="1" customWidth="1"/>
    <col min="13556" max="13556" width="11" style="1" customWidth="1"/>
    <col min="13557" max="13557" width="4.6640625" style="1" customWidth="1"/>
    <col min="13558" max="13558" width="32.44140625" style="1" customWidth="1"/>
    <col min="13559" max="13559" width="12" style="1" customWidth="1"/>
    <col min="13560" max="13562" width="13.5546875" style="1" customWidth="1"/>
    <col min="13563" max="13563" width="11" style="1" customWidth="1"/>
    <col min="13564" max="13806" width="9.109375" style="1"/>
    <col min="13807" max="13807" width="40" style="1" customWidth="1"/>
    <col min="13808" max="13808" width="12" style="1" customWidth="1"/>
    <col min="13809" max="13811" width="10.44140625" style="1" customWidth="1"/>
    <col min="13812" max="13812" width="11" style="1" customWidth="1"/>
    <col min="13813" max="13813" width="4.6640625" style="1" customWidth="1"/>
    <col min="13814" max="13814" width="32.44140625" style="1" customWidth="1"/>
    <col min="13815" max="13815" width="12" style="1" customWidth="1"/>
    <col min="13816" max="13818" width="13.5546875" style="1" customWidth="1"/>
    <col min="13819" max="13819" width="11" style="1" customWidth="1"/>
    <col min="13820" max="14062" width="9.109375" style="1"/>
    <col min="14063" max="14063" width="40" style="1" customWidth="1"/>
    <col min="14064" max="14064" width="12" style="1" customWidth="1"/>
    <col min="14065" max="14067" width="10.44140625" style="1" customWidth="1"/>
    <col min="14068" max="14068" width="11" style="1" customWidth="1"/>
    <col min="14069" max="14069" width="4.6640625" style="1" customWidth="1"/>
    <col min="14070" max="14070" width="32.44140625" style="1" customWidth="1"/>
    <col min="14071" max="14071" width="12" style="1" customWidth="1"/>
    <col min="14072" max="14074" width="13.5546875" style="1" customWidth="1"/>
    <col min="14075" max="14075" width="11" style="1" customWidth="1"/>
    <col min="14076" max="14318" width="9.109375" style="1"/>
    <col min="14319" max="14319" width="40" style="1" customWidth="1"/>
    <col min="14320" max="14320" width="12" style="1" customWidth="1"/>
    <col min="14321" max="14323" width="10.44140625" style="1" customWidth="1"/>
    <col min="14324" max="14324" width="11" style="1" customWidth="1"/>
    <col min="14325" max="14325" width="4.6640625" style="1" customWidth="1"/>
    <col min="14326" max="14326" width="32.44140625" style="1" customWidth="1"/>
    <col min="14327" max="14327" width="12" style="1" customWidth="1"/>
    <col min="14328" max="14330" width="13.5546875" style="1" customWidth="1"/>
    <col min="14331" max="14331" width="11" style="1" customWidth="1"/>
    <col min="14332" max="14574" width="9.109375" style="1"/>
    <col min="14575" max="14575" width="40" style="1" customWidth="1"/>
    <col min="14576" max="14576" width="12" style="1" customWidth="1"/>
    <col min="14577" max="14579" width="10.44140625" style="1" customWidth="1"/>
    <col min="14580" max="14580" width="11" style="1" customWidth="1"/>
    <col min="14581" max="14581" width="4.6640625" style="1" customWidth="1"/>
    <col min="14582" max="14582" width="32.44140625" style="1" customWidth="1"/>
    <col min="14583" max="14583" width="12" style="1" customWidth="1"/>
    <col min="14584" max="14586" width="13.5546875" style="1" customWidth="1"/>
    <col min="14587" max="14587" width="11" style="1" customWidth="1"/>
    <col min="14588" max="14830" width="9.109375" style="1"/>
    <col min="14831" max="14831" width="40" style="1" customWidth="1"/>
    <col min="14832" max="14832" width="12" style="1" customWidth="1"/>
    <col min="14833" max="14835" width="10.44140625" style="1" customWidth="1"/>
    <col min="14836" max="14836" width="11" style="1" customWidth="1"/>
    <col min="14837" max="14837" width="4.6640625" style="1" customWidth="1"/>
    <col min="14838" max="14838" width="32.44140625" style="1" customWidth="1"/>
    <col min="14839" max="14839" width="12" style="1" customWidth="1"/>
    <col min="14840" max="14842" width="13.5546875" style="1" customWidth="1"/>
    <col min="14843" max="14843" width="11" style="1" customWidth="1"/>
    <col min="14844" max="15086" width="9.109375" style="1"/>
    <col min="15087" max="15087" width="40" style="1" customWidth="1"/>
    <col min="15088" max="15088" width="12" style="1" customWidth="1"/>
    <col min="15089" max="15091" width="10.44140625" style="1" customWidth="1"/>
    <col min="15092" max="15092" width="11" style="1" customWidth="1"/>
    <col min="15093" max="15093" width="4.6640625" style="1" customWidth="1"/>
    <col min="15094" max="15094" width="32.44140625" style="1" customWidth="1"/>
    <col min="15095" max="15095" width="12" style="1" customWidth="1"/>
    <col min="15096" max="15098" width="13.5546875" style="1" customWidth="1"/>
    <col min="15099" max="15099" width="11" style="1" customWidth="1"/>
    <col min="15100" max="15342" width="9.109375" style="1"/>
    <col min="15343" max="15343" width="40" style="1" customWidth="1"/>
    <col min="15344" max="15344" width="12" style="1" customWidth="1"/>
    <col min="15345" max="15347" width="10.44140625" style="1" customWidth="1"/>
    <col min="15348" max="15348" width="11" style="1" customWidth="1"/>
    <col min="15349" max="15349" width="4.6640625" style="1" customWidth="1"/>
    <col min="15350" max="15350" width="32.44140625" style="1" customWidth="1"/>
    <col min="15351" max="15351" width="12" style="1" customWidth="1"/>
    <col min="15352" max="15354" width="13.5546875" style="1" customWidth="1"/>
    <col min="15355" max="15355" width="11" style="1" customWidth="1"/>
    <col min="15356" max="15598" width="9.109375" style="1"/>
    <col min="15599" max="15599" width="40" style="1" customWidth="1"/>
    <col min="15600" max="15600" width="12" style="1" customWidth="1"/>
    <col min="15601" max="15603" width="10.44140625" style="1" customWidth="1"/>
    <col min="15604" max="15604" width="11" style="1" customWidth="1"/>
    <col min="15605" max="15605" width="4.6640625" style="1" customWidth="1"/>
    <col min="15606" max="15606" width="32.44140625" style="1" customWidth="1"/>
    <col min="15607" max="15607" width="12" style="1" customWidth="1"/>
    <col min="15608" max="15610" width="13.5546875" style="1" customWidth="1"/>
    <col min="15611" max="15611" width="11" style="1" customWidth="1"/>
    <col min="15612" max="15854" width="9.109375" style="1"/>
    <col min="15855" max="15855" width="40" style="1" customWidth="1"/>
    <col min="15856" max="15856" width="12" style="1" customWidth="1"/>
    <col min="15857" max="15859" width="10.44140625" style="1" customWidth="1"/>
    <col min="15860" max="15860" width="11" style="1" customWidth="1"/>
    <col min="15861" max="15861" width="4.6640625" style="1" customWidth="1"/>
    <col min="15862" max="15862" width="32.44140625" style="1" customWidth="1"/>
    <col min="15863" max="15863" width="12" style="1" customWidth="1"/>
    <col min="15864" max="15866" width="13.5546875" style="1" customWidth="1"/>
    <col min="15867" max="15867" width="11" style="1" customWidth="1"/>
    <col min="15868" max="16110" width="9.109375" style="1"/>
    <col min="16111" max="16111" width="40" style="1" customWidth="1"/>
    <col min="16112" max="16112" width="12" style="1" customWidth="1"/>
    <col min="16113" max="16115" width="10.44140625" style="1" customWidth="1"/>
    <col min="16116" max="16116" width="11" style="1" customWidth="1"/>
    <col min="16117" max="16117" width="4.6640625" style="1" customWidth="1"/>
    <col min="16118" max="16118" width="32.44140625" style="1" customWidth="1"/>
    <col min="16119" max="16119" width="12" style="1" customWidth="1"/>
    <col min="16120" max="16122" width="13.5546875" style="1" customWidth="1"/>
    <col min="16123" max="16123" width="11" style="1" customWidth="1"/>
    <col min="16124" max="16378" width="9.109375" style="1"/>
    <col min="16379" max="16384" width="8.88671875" style="1" customWidth="1"/>
  </cols>
  <sheetData>
    <row r="1" spans="1:11" ht="15.6" customHeight="1" x14ac:dyDescent="0.25">
      <c r="A1" s="252"/>
      <c r="B1" s="252"/>
      <c r="C1" s="252"/>
      <c r="D1" s="252"/>
      <c r="E1" s="252"/>
      <c r="F1" s="252"/>
      <c r="G1" s="252"/>
      <c r="H1" s="252"/>
      <c r="I1" s="2"/>
      <c r="J1" s="3"/>
      <c r="K1" s="2" t="s">
        <v>411</v>
      </c>
    </row>
    <row r="2" spans="1:11" ht="12.75" customHeight="1" x14ac:dyDescent="0.25">
      <c r="A2" s="593" t="s">
        <v>370</v>
      </c>
      <c r="B2" s="593"/>
      <c r="C2" s="593"/>
      <c r="D2" s="593"/>
      <c r="E2" s="593"/>
      <c r="F2" s="593"/>
      <c r="G2" s="593"/>
      <c r="H2" s="593"/>
      <c r="I2" s="593"/>
      <c r="J2" s="593"/>
      <c r="K2" s="593"/>
    </row>
    <row r="3" spans="1:11" x14ac:dyDescent="0.25">
      <c r="A3" s="592" t="s">
        <v>412</v>
      </c>
      <c r="B3" s="592"/>
      <c r="C3" s="592"/>
      <c r="D3" s="592"/>
      <c r="E3" s="592"/>
      <c r="F3" s="592"/>
      <c r="G3" s="592"/>
      <c r="H3" s="592"/>
      <c r="I3" s="592"/>
      <c r="J3" s="592"/>
      <c r="K3" s="592"/>
    </row>
    <row r="4" spans="1:11" x14ac:dyDescent="0.25">
      <c r="A4" s="265"/>
      <c r="B4" s="266"/>
      <c r="C4" s="266"/>
      <c r="D4" s="266"/>
      <c r="E4" s="266"/>
      <c r="F4" s="266"/>
      <c r="G4" s="265"/>
      <c r="H4" s="267"/>
    </row>
    <row r="5" spans="1:11" x14ac:dyDescent="0.25">
      <c r="A5" s="268" t="s">
        <v>371</v>
      </c>
      <c r="B5" s="269"/>
      <c r="C5" s="269"/>
      <c r="D5" s="269"/>
      <c r="E5" s="269"/>
      <c r="F5" s="270"/>
      <c r="G5" s="268" t="s">
        <v>372</v>
      </c>
      <c r="H5" s="271"/>
      <c r="I5" s="272"/>
      <c r="J5" s="272"/>
      <c r="K5" s="272"/>
    </row>
    <row r="6" spans="1:11" x14ac:dyDescent="0.25">
      <c r="A6" s="273"/>
      <c r="B6" s="274" t="s">
        <v>373</v>
      </c>
      <c r="C6" s="274" t="s">
        <v>374</v>
      </c>
      <c r="D6" s="274" t="s">
        <v>375</v>
      </c>
      <c r="E6" s="274" t="s">
        <v>413</v>
      </c>
      <c r="F6" s="275"/>
      <c r="G6" s="273"/>
      <c r="H6" s="274" t="s">
        <v>373</v>
      </c>
      <c r="I6" s="274" t="s">
        <v>374</v>
      </c>
      <c r="J6" s="274" t="s">
        <v>375</v>
      </c>
      <c r="K6" s="274" t="s">
        <v>413</v>
      </c>
    </row>
    <row r="7" spans="1:11" x14ac:dyDescent="0.25">
      <c r="A7" s="268"/>
      <c r="B7" s="276" t="s">
        <v>21</v>
      </c>
      <c r="C7" s="276" t="s">
        <v>21</v>
      </c>
      <c r="D7" s="276" t="s">
        <v>21</v>
      </c>
      <c r="E7" s="276" t="s">
        <v>21</v>
      </c>
      <c r="F7" s="277"/>
      <c r="G7" s="278"/>
      <c r="H7" s="276" t="s">
        <v>21</v>
      </c>
      <c r="I7" s="276" t="s">
        <v>21</v>
      </c>
      <c r="J7" s="276" t="s">
        <v>21</v>
      </c>
      <c r="K7" s="276" t="s">
        <v>21</v>
      </c>
    </row>
    <row r="8" spans="1:11" x14ac:dyDescent="0.25">
      <c r="A8" s="279" t="s">
        <v>76</v>
      </c>
      <c r="B8" s="280">
        <v>365783</v>
      </c>
      <c r="C8" s="280">
        <v>375324</v>
      </c>
      <c r="D8" s="280">
        <v>410767</v>
      </c>
      <c r="E8" s="280">
        <f>'1. melléklet'!D10+'1. melléklet'!D16+'1. melléklet'!D23+'1. melléklet'!D49</f>
        <v>413822</v>
      </c>
      <c r="F8" s="280"/>
      <c r="G8" s="279" t="s">
        <v>19</v>
      </c>
      <c r="H8" s="281">
        <v>1238986</v>
      </c>
      <c r="I8" s="281">
        <v>1378622</v>
      </c>
      <c r="J8" s="281">
        <v>1460291</v>
      </c>
      <c r="K8" s="281">
        <f>'2. mell. 1. pont'!D12+'2. mell. 1. pont'!D30+'2. mell. 1. pont'!D52+'2. mell. 1. pont'!D79</f>
        <v>1668849</v>
      </c>
    </row>
    <row r="9" spans="1:11" x14ac:dyDescent="0.25">
      <c r="A9" s="279" t="s">
        <v>51</v>
      </c>
      <c r="B9" s="280">
        <v>982902</v>
      </c>
      <c r="C9" s="280">
        <v>1248000</v>
      </c>
      <c r="D9" s="280">
        <v>1248000</v>
      </c>
      <c r="E9" s="280">
        <f>'1. melléklet'!D64</f>
        <v>1238000</v>
      </c>
      <c r="F9" s="280"/>
      <c r="G9" s="279" t="s">
        <v>376</v>
      </c>
      <c r="H9" s="281">
        <v>161101</v>
      </c>
      <c r="I9" s="281">
        <v>186734</v>
      </c>
      <c r="J9" s="281">
        <v>189988</v>
      </c>
      <c r="K9" s="281">
        <f>'2. mell. 1. pont'!D13+'2. mell. 1. pont'!D31+'2. mell. 1. pont'!D53+'2. mell. 1. pont'!D89</f>
        <v>221320</v>
      </c>
    </row>
    <row r="10" spans="1:11" x14ac:dyDescent="0.25">
      <c r="A10" s="279" t="s">
        <v>377</v>
      </c>
      <c r="B10" s="280">
        <v>2199619</v>
      </c>
      <c r="C10" s="280">
        <v>2005076</v>
      </c>
      <c r="D10" s="280">
        <v>2574424</v>
      </c>
      <c r="E10" s="280">
        <f>'1. melléklet'!D74</f>
        <v>2450971</v>
      </c>
      <c r="F10" s="280"/>
      <c r="G10" s="279" t="s">
        <v>23</v>
      </c>
      <c r="H10" s="281">
        <v>1775632</v>
      </c>
      <c r="I10" s="281">
        <v>1662280</v>
      </c>
      <c r="J10" s="281">
        <v>1972525</v>
      </c>
      <c r="K10" s="281">
        <f>'2. mell. 1. pont'!D14+'2. mell. 1. pont'!D32+'2. mell. 1. pont'!D54+'2. mell. 1. pont'!D144</f>
        <v>1780092</v>
      </c>
    </row>
    <row r="11" spans="1:11" ht="24" x14ac:dyDescent="0.25">
      <c r="A11" s="279" t="s">
        <v>378</v>
      </c>
      <c r="B11" s="280">
        <v>114968</v>
      </c>
      <c r="C11" s="280">
        <v>113549</v>
      </c>
      <c r="D11" s="280">
        <v>126961</v>
      </c>
      <c r="E11" s="280">
        <f>'1. melléklet'!D109</f>
        <v>90093</v>
      </c>
      <c r="F11" s="280"/>
      <c r="G11" s="282" t="s">
        <v>379</v>
      </c>
      <c r="H11" s="281">
        <v>777636</v>
      </c>
      <c r="I11" s="281">
        <v>665368</v>
      </c>
      <c r="J11" s="281">
        <v>1014420</v>
      </c>
      <c r="K11" s="281">
        <f>'2. mell. 1. pont'!D168+'2. mell. 1. pont'!D180+'2. mell. 1. pont'!D189</f>
        <v>702333</v>
      </c>
    </row>
    <row r="12" spans="1:11" x14ac:dyDescent="0.25">
      <c r="A12" s="279" t="s">
        <v>380</v>
      </c>
      <c r="B12" s="280">
        <v>2500</v>
      </c>
      <c r="C12" s="280">
        <v>28700</v>
      </c>
      <c r="D12" s="280">
        <v>34601</v>
      </c>
      <c r="E12" s="280">
        <f>'1. melléklet'!D135</f>
        <v>3700</v>
      </c>
      <c r="F12" s="280"/>
      <c r="G12" s="279" t="s">
        <v>40</v>
      </c>
      <c r="H12" s="281">
        <v>12722</v>
      </c>
      <c r="I12" s="281">
        <v>12000</v>
      </c>
      <c r="J12" s="281">
        <v>12858</v>
      </c>
      <c r="K12" s="281">
        <f>'2. mell. 1. pont'!D158</f>
        <v>10830</v>
      </c>
    </row>
    <row r="13" spans="1:11" x14ac:dyDescent="0.25">
      <c r="A13" s="279" t="s">
        <v>381</v>
      </c>
      <c r="B13" s="280">
        <v>19000</v>
      </c>
      <c r="C13" s="280">
        <v>60000</v>
      </c>
      <c r="D13" s="280">
        <v>60000</v>
      </c>
      <c r="E13" s="280">
        <f>'1. melléklet'!D154</f>
        <v>80000</v>
      </c>
      <c r="F13" s="280"/>
      <c r="G13" s="279" t="s">
        <v>382</v>
      </c>
      <c r="H13" s="281">
        <v>0</v>
      </c>
      <c r="I13" s="281">
        <v>60000</v>
      </c>
      <c r="J13" s="281">
        <v>60000</v>
      </c>
      <c r="K13" s="281">
        <f>'2. mell. 1. pont'!D195</f>
        <v>60000</v>
      </c>
    </row>
    <row r="14" spans="1:11" x14ac:dyDescent="0.25">
      <c r="A14" s="272"/>
      <c r="B14" s="272"/>
      <c r="C14" s="272"/>
      <c r="D14" s="272"/>
      <c r="E14" s="272"/>
      <c r="F14" s="280"/>
      <c r="G14" s="279" t="s">
        <v>383</v>
      </c>
      <c r="H14" s="281">
        <v>0</v>
      </c>
      <c r="I14" s="281">
        <v>12000</v>
      </c>
      <c r="J14" s="281">
        <v>12000</v>
      </c>
      <c r="K14" s="281">
        <f>'2. mell. 1. pont'!D185+'2. mell. 1. pont'!D187</f>
        <v>11468</v>
      </c>
    </row>
    <row r="15" spans="1:11" x14ac:dyDescent="0.25">
      <c r="A15" s="268" t="s">
        <v>384</v>
      </c>
      <c r="B15" s="283">
        <v>3684772</v>
      </c>
      <c r="C15" s="283">
        <v>3830649</v>
      </c>
      <c r="D15" s="283">
        <v>4454753</v>
      </c>
      <c r="E15" s="283">
        <f>SUM(E8:E14)</f>
        <v>4276586</v>
      </c>
      <c r="F15" s="284"/>
      <c r="G15" s="268" t="s">
        <v>385</v>
      </c>
      <c r="H15" s="285">
        <v>3966077</v>
      </c>
      <c r="I15" s="285">
        <v>3977004</v>
      </c>
      <c r="J15" s="285">
        <v>4722082</v>
      </c>
      <c r="K15" s="285">
        <f>SUM(K8:K14)</f>
        <v>4454892</v>
      </c>
    </row>
    <row r="16" spans="1:11" x14ac:dyDescent="0.25">
      <c r="A16" s="268" t="s">
        <v>386</v>
      </c>
      <c r="B16" s="283"/>
      <c r="C16" s="283"/>
      <c r="D16" s="283"/>
      <c r="E16" s="283"/>
      <c r="F16" s="284"/>
      <c r="G16" s="268"/>
      <c r="H16" s="285">
        <f>B15-H15</f>
        <v>-281305</v>
      </c>
      <c r="I16" s="285">
        <f>C15-I15</f>
        <v>-146355</v>
      </c>
      <c r="J16" s="285">
        <f>D15-J15</f>
        <v>-267329</v>
      </c>
      <c r="K16" s="285">
        <f>E15-K15</f>
        <v>-178306</v>
      </c>
    </row>
    <row r="17" spans="1:11" x14ac:dyDescent="0.25">
      <c r="A17" s="268"/>
      <c r="B17" s="283"/>
      <c r="C17" s="283"/>
      <c r="D17" s="283"/>
      <c r="E17" s="283"/>
      <c r="F17" s="284"/>
      <c r="G17" s="268"/>
      <c r="H17" s="285"/>
      <c r="I17" s="285"/>
      <c r="J17" s="285"/>
      <c r="K17" s="285"/>
    </row>
    <row r="18" spans="1:11" x14ac:dyDescent="0.25">
      <c r="A18" s="279" t="s">
        <v>57</v>
      </c>
      <c r="B18" s="281">
        <v>99778</v>
      </c>
      <c r="C18" s="281">
        <v>465301</v>
      </c>
      <c r="D18" s="281">
        <v>485301</v>
      </c>
      <c r="E18" s="281">
        <f>'1. melléklet'!D86</f>
        <v>287971</v>
      </c>
      <c r="F18" s="271"/>
      <c r="G18" s="279" t="s">
        <v>42</v>
      </c>
      <c r="H18" s="281">
        <v>108143</v>
      </c>
      <c r="I18" s="281">
        <v>126095</v>
      </c>
      <c r="J18" s="281">
        <v>134304</v>
      </c>
      <c r="K18" s="281">
        <f>'2. mell. 1. pont'!D22+'2. mell. 1. pont'!D41+'2. mell. 1. pont'!D62+'2. mell. 1. pont'!D212</f>
        <v>845667</v>
      </c>
    </row>
    <row r="19" spans="1:11" x14ac:dyDescent="0.25">
      <c r="A19" s="279" t="s">
        <v>387</v>
      </c>
      <c r="B19" s="280">
        <v>0</v>
      </c>
      <c r="C19" s="280">
        <v>0</v>
      </c>
      <c r="D19" s="280">
        <v>0</v>
      </c>
      <c r="E19" s="280">
        <v>0</v>
      </c>
      <c r="F19" s="280"/>
      <c r="G19" s="279" t="s">
        <v>17</v>
      </c>
      <c r="H19" s="281">
        <v>113187</v>
      </c>
      <c r="I19" s="281">
        <v>1391523</v>
      </c>
      <c r="J19" s="281">
        <v>1405244</v>
      </c>
      <c r="K19" s="281">
        <f>'2. mell. 1. pont'!D26+'2. mell. 1. pont'!D48+'2. mell. 1. pont'!D224</f>
        <v>1707634</v>
      </c>
    </row>
    <row r="20" spans="1:11" ht="24" x14ac:dyDescent="0.25">
      <c r="A20" s="279" t="s">
        <v>388</v>
      </c>
      <c r="B20" s="286">
        <v>338378</v>
      </c>
      <c r="C20" s="286">
        <v>1194162</v>
      </c>
      <c r="D20" s="286">
        <v>1224579</v>
      </c>
      <c r="E20" s="286">
        <f>'1. melléklet'!D126</f>
        <v>2482767</v>
      </c>
      <c r="F20" s="286"/>
      <c r="G20" s="282" t="s">
        <v>389</v>
      </c>
      <c r="H20" s="281">
        <v>2269</v>
      </c>
      <c r="I20" s="281">
        <v>6000</v>
      </c>
      <c r="J20" s="281">
        <v>6000</v>
      </c>
      <c r="K20" s="281">
        <f>'2. mell. 1. pont'!D230</f>
        <v>6000</v>
      </c>
    </row>
    <row r="21" spans="1:11" x14ac:dyDescent="0.25">
      <c r="A21" s="279" t="s">
        <v>390</v>
      </c>
      <c r="B21" s="280">
        <v>0</v>
      </c>
      <c r="C21" s="280">
        <v>400</v>
      </c>
      <c r="D21" s="280">
        <v>400</v>
      </c>
      <c r="E21" s="280">
        <f>'1. melléklet'!D140</f>
        <v>400</v>
      </c>
      <c r="F21" s="280"/>
      <c r="G21" s="279" t="s">
        <v>391</v>
      </c>
      <c r="H21" s="281">
        <v>0</v>
      </c>
      <c r="I21" s="281">
        <v>0</v>
      </c>
      <c r="J21" s="281">
        <v>0</v>
      </c>
      <c r="K21" s="281">
        <v>0</v>
      </c>
    </row>
    <row r="22" spans="1:11" x14ac:dyDescent="0.25">
      <c r="A22" s="279" t="s">
        <v>392</v>
      </c>
      <c r="B22" s="280">
        <v>365</v>
      </c>
      <c r="C22" s="280">
        <v>300</v>
      </c>
      <c r="D22" s="280">
        <v>300</v>
      </c>
      <c r="E22" s="280">
        <f>'1. melléklet'!D148</f>
        <v>300</v>
      </c>
      <c r="F22" s="280"/>
      <c r="G22" s="279" t="s">
        <v>393</v>
      </c>
      <c r="H22" s="281">
        <v>0</v>
      </c>
      <c r="I22" s="281">
        <v>0</v>
      </c>
      <c r="J22" s="281">
        <v>0</v>
      </c>
      <c r="K22" s="281">
        <v>0</v>
      </c>
    </row>
    <row r="23" spans="1:11" x14ac:dyDescent="0.25">
      <c r="A23" s="268" t="s">
        <v>394</v>
      </c>
      <c r="B23" s="283">
        <v>438521</v>
      </c>
      <c r="C23" s="283">
        <v>1660163</v>
      </c>
      <c r="D23" s="283">
        <v>1710580</v>
      </c>
      <c r="E23" s="283">
        <f>SUM(E18:E22)</f>
        <v>2771438</v>
      </c>
      <c r="F23" s="283"/>
      <c r="G23" s="268" t="s">
        <v>395</v>
      </c>
      <c r="H23" s="285">
        <v>223599</v>
      </c>
      <c r="I23" s="285">
        <v>1523618</v>
      </c>
      <c r="J23" s="285">
        <v>1545548</v>
      </c>
      <c r="K23" s="285">
        <f>SUM(K18:K22)</f>
        <v>2559301</v>
      </c>
    </row>
    <row r="24" spans="1:11" ht="24" x14ac:dyDescent="0.25">
      <c r="A24" s="268" t="s">
        <v>396</v>
      </c>
      <c r="B24" s="283"/>
      <c r="C24" s="283"/>
      <c r="D24" s="283"/>
      <c r="E24" s="283"/>
      <c r="F24" s="283"/>
      <c r="G24" s="268"/>
      <c r="H24" s="285">
        <f>B23-H23</f>
        <v>214922</v>
      </c>
      <c r="I24" s="285">
        <f>C23-I23</f>
        <v>136545</v>
      </c>
      <c r="J24" s="285">
        <f>D23-J23</f>
        <v>165032</v>
      </c>
      <c r="K24" s="285">
        <f>E23-K23</f>
        <v>212137</v>
      </c>
    </row>
    <row r="25" spans="1:11" x14ac:dyDescent="0.25">
      <c r="A25" s="268"/>
      <c r="B25" s="283"/>
      <c r="C25" s="283"/>
      <c r="D25" s="283"/>
      <c r="E25" s="283"/>
      <c r="F25" s="283"/>
      <c r="G25" s="268"/>
      <c r="H25" s="285"/>
      <c r="I25" s="285"/>
      <c r="J25" s="285"/>
      <c r="K25" s="285"/>
    </row>
    <row r="26" spans="1:11" x14ac:dyDescent="0.25">
      <c r="A26" s="268" t="s">
        <v>397</v>
      </c>
      <c r="B26" s="283">
        <v>4123293</v>
      </c>
      <c r="C26" s="283">
        <v>5490812</v>
      </c>
      <c r="D26" s="283">
        <v>6165333</v>
      </c>
      <c r="E26" s="283">
        <f>E15+E23</f>
        <v>7048024</v>
      </c>
      <c r="F26" s="283"/>
      <c r="G26" s="268" t="s">
        <v>398</v>
      </c>
      <c r="H26" s="285">
        <v>4189676</v>
      </c>
      <c r="I26" s="285">
        <v>5500622</v>
      </c>
      <c r="J26" s="285">
        <v>6267630</v>
      </c>
      <c r="K26" s="285">
        <f>K15+K23</f>
        <v>7014193</v>
      </c>
    </row>
    <row r="27" spans="1:11" x14ac:dyDescent="0.25">
      <c r="A27" s="268"/>
      <c r="B27" s="283"/>
      <c r="C27" s="283"/>
      <c r="D27" s="283"/>
      <c r="E27" s="283"/>
      <c r="F27" s="283"/>
      <c r="G27" s="268"/>
      <c r="H27" s="285"/>
      <c r="I27" s="285"/>
      <c r="J27" s="285"/>
      <c r="K27" s="285"/>
    </row>
    <row r="28" spans="1:11" ht="14.4" x14ac:dyDescent="0.3">
      <c r="A28" s="287" t="s">
        <v>399</v>
      </c>
      <c r="B28" s="283"/>
      <c r="C28" s="283"/>
      <c r="D28" s="283"/>
      <c r="E28" s="283"/>
      <c r="F28" s="283"/>
      <c r="G28" s="268"/>
      <c r="H28" s="285">
        <f>B26-H26</f>
        <v>-66383</v>
      </c>
      <c r="I28" s="285">
        <f>C26-I26</f>
        <v>-9810</v>
      </c>
      <c r="J28" s="285">
        <f>D26-J26</f>
        <v>-102297</v>
      </c>
      <c r="K28" s="285">
        <f>E26-K26</f>
        <v>33831</v>
      </c>
    </row>
    <row r="29" spans="1:11" x14ac:dyDescent="0.25">
      <c r="A29" s="268"/>
      <c r="B29" s="283"/>
      <c r="C29" s="283"/>
      <c r="D29" s="283"/>
      <c r="E29" s="283"/>
      <c r="F29" s="283"/>
      <c r="G29" s="268"/>
      <c r="H29" s="285"/>
      <c r="I29" s="285"/>
      <c r="J29" s="285"/>
      <c r="K29" s="285"/>
    </row>
    <row r="30" spans="1:11" x14ac:dyDescent="0.25">
      <c r="A30" s="279" t="s">
        <v>400</v>
      </c>
      <c r="B30" s="280">
        <v>196169</v>
      </c>
      <c r="C30" s="280">
        <v>107443</v>
      </c>
      <c r="D30" s="280">
        <v>110055</v>
      </c>
      <c r="E30" s="280">
        <f>'1. melléklet'!D169</f>
        <v>82434</v>
      </c>
      <c r="F30" s="280"/>
      <c r="G30" s="272"/>
      <c r="H30" s="272"/>
      <c r="I30" s="272"/>
      <c r="J30" s="272"/>
      <c r="K30" s="272"/>
    </row>
    <row r="31" spans="1:11" x14ac:dyDescent="0.25">
      <c r="A31" s="279" t="s">
        <v>401</v>
      </c>
      <c r="B31" s="280">
        <v>0</v>
      </c>
      <c r="C31" s="280">
        <v>0</v>
      </c>
      <c r="D31" s="280">
        <v>917169</v>
      </c>
      <c r="E31" s="280">
        <v>0</v>
      </c>
      <c r="F31" s="280"/>
      <c r="G31" s="279" t="s">
        <v>402</v>
      </c>
      <c r="H31" s="281">
        <v>0</v>
      </c>
      <c r="I31" s="281">
        <v>0</v>
      </c>
      <c r="J31" s="281">
        <v>917169</v>
      </c>
      <c r="K31" s="281">
        <v>0</v>
      </c>
    </row>
    <row r="32" spans="1:11" x14ac:dyDescent="0.25">
      <c r="A32" s="279" t="s">
        <v>403</v>
      </c>
      <c r="B32" s="280">
        <v>73256</v>
      </c>
      <c r="C32" s="280">
        <v>0</v>
      </c>
      <c r="D32" s="280">
        <v>144671</v>
      </c>
      <c r="E32" s="280">
        <v>0</v>
      </c>
      <c r="F32" s="283"/>
      <c r="G32" s="288" t="s">
        <v>404</v>
      </c>
      <c r="H32" s="281">
        <v>66598</v>
      </c>
      <c r="I32" s="281">
        <v>71244</v>
      </c>
      <c r="J32" s="281">
        <v>126040</v>
      </c>
      <c r="K32" s="281">
        <f>'2. mell. 1. pont'!D243</f>
        <v>89876</v>
      </c>
    </row>
    <row r="33" spans="1:11" x14ac:dyDescent="0.25">
      <c r="A33" s="279" t="s">
        <v>405</v>
      </c>
      <c r="B33" s="280">
        <v>0</v>
      </c>
      <c r="C33" s="280">
        <v>0</v>
      </c>
      <c r="D33" s="280">
        <v>0</v>
      </c>
      <c r="E33" s="280">
        <v>0</v>
      </c>
      <c r="F33" s="283"/>
      <c r="G33" s="279" t="s">
        <v>406</v>
      </c>
      <c r="H33" s="281">
        <v>26389</v>
      </c>
      <c r="I33" s="281">
        <v>26389</v>
      </c>
      <c r="J33" s="281">
        <v>26389</v>
      </c>
      <c r="K33" s="281">
        <f>'2. mell. 1. pont'!D239</f>
        <v>26389</v>
      </c>
    </row>
    <row r="34" spans="1:11" x14ac:dyDescent="0.25">
      <c r="A34" s="268"/>
      <c r="B34" s="283"/>
      <c r="C34" s="283"/>
      <c r="D34" s="283"/>
      <c r="E34" s="283"/>
      <c r="F34" s="283"/>
      <c r="G34" s="268"/>
      <c r="H34" s="285"/>
      <c r="I34" s="285"/>
      <c r="J34" s="285"/>
      <c r="K34" s="285"/>
    </row>
    <row r="35" spans="1:11" x14ac:dyDescent="0.25">
      <c r="A35" s="268" t="s">
        <v>407</v>
      </c>
      <c r="B35" s="283">
        <v>269425</v>
      </c>
      <c r="C35" s="283">
        <v>107443</v>
      </c>
      <c r="D35" s="283">
        <v>1171895</v>
      </c>
      <c r="E35" s="283">
        <f t="shared" ref="E35" si="0">SUM(E30:E34)</f>
        <v>82434</v>
      </c>
      <c r="F35" s="283"/>
      <c r="G35" s="268" t="s">
        <v>408</v>
      </c>
      <c r="H35" s="285">
        <v>92987</v>
      </c>
      <c r="I35" s="285">
        <v>97633</v>
      </c>
      <c r="J35" s="285">
        <v>1069598</v>
      </c>
      <c r="K35" s="285">
        <f>SUM(K31:K34)</f>
        <v>116265</v>
      </c>
    </row>
    <row r="36" spans="1:11" x14ac:dyDescent="0.25">
      <c r="A36" s="268"/>
      <c r="B36" s="283"/>
      <c r="C36" s="283"/>
      <c r="D36" s="283"/>
      <c r="E36" s="283"/>
      <c r="F36" s="283"/>
      <c r="G36" s="268"/>
      <c r="H36" s="281"/>
      <c r="I36" s="281"/>
      <c r="J36" s="281"/>
      <c r="K36" s="281"/>
    </row>
    <row r="37" spans="1:11" x14ac:dyDescent="0.25">
      <c r="A37" s="289" t="s">
        <v>409</v>
      </c>
      <c r="B37" s="290">
        <v>4392718</v>
      </c>
      <c r="C37" s="290">
        <v>5598255</v>
      </c>
      <c r="D37" s="290">
        <v>7337228</v>
      </c>
      <c r="E37" s="290">
        <f t="shared" ref="E37" si="1">E26+E35</f>
        <v>7130458</v>
      </c>
      <c r="F37" s="290"/>
      <c r="G37" s="289" t="s">
        <v>410</v>
      </c>
      <c r="H37" s="290">
        <v>4282663</v>
      </c>
      <c r="I37" s="290">
        <v>5598255</v>
      </c>
      <c r="J37" s="290">
        <v>7337228</v>
      </c>
      <c r="K37" s="290">
        <f t="shared" ref="K37" si="2">K26+K35</f>
        <v>7130458</v>
      </c>
    </row>
  </sheetData>
  <mergeCells count="2">
    <mergeCell ref="A3:K3"/>
    <mergeCell ref="A2:K2"/>
  </mergeCells>
  <pageMargins left="0.7" right="0.7" top="0.75" bottom="0.75" header="0.3" footer="0.3"/>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A3BB-6C43-43E0-9F1E-278E7462B1DD}">
  <dimension ref="A1:U26"/>
  <sheetViews>
    <sheetView view="pageBreakPreview" zoomScaleNormal="100" zoomScaleSheetLayoutView="100" workbookViewId="0">
      <selection activeCell="M1" sqref="M1"/>
    </sheetView>
  </sheetViews>
  <sheetFormatPr defaultRowHeight="13.2" x14ac:dyDescent="0.25"/>
  <cols>
    <col min="1" max="1" width="6.44140625" style="312" customWidth="1"/>
    <col min="2" max="2" width="30.6640625" style="318" customWidth="1"/>
    <col min="3" max="4" width="11.5546875" style="312" customWidth="1"/>
    <col min="5" max="12" width="9.88671875" style="312" bestFit="1" customWidth="1"/>
    <col min="13" max="13" width="10.6640625" style="312" customWidth="1"/>
    <col min="14" max="14" width="11.5546875" style="312" customWidth="1"/>
    <col min="15" max="16" width="11.33203125" style="313" customWidth="1"/>
    <col min="17" max="17" width="11.88671875" style="313" customWidth="1"/>
    <col min="18" max="20" width="11.33203125" style="313" customWidth="1"/>
    <col min="21" max="21" width="11.88671875" style="312" customWidth="1"/>
    <col min="22" max="256" width="9.109375" style="312"/>
    <col min="257" max="257" width="6.44140625" style="312" customWidth="1"/>
    <col min="258" max="258" width="30.6640625" style="312" customWidth="1"/>
    <col min="259" max="260" width="11.5546875" style="312" customWidth="1"/>
    <col min="261" max="262" width="8.6640625" style="312" customWidth="1"/>
    <col min="263" max="266" width="9.88671875" style="312" bestFit="1" customWidth="1"/>
    <col min="267" max="268" width="8.6640625" style="312" customWidth="1"/>
    <col min="269" max="269" width="10.6640625" style="312" customWidth="1"/>
    <col min="270" max="270" width="34.6640625" style="312" customWidth="1"/>
    <col min="271" max="272" width="11.33203125" style="312" customWidth="1"/>
    <col min="273" max="273" width="11.88671875" style="312" customWidth="1"/>
    <col min="274" max="276" width="11.33203125" style="312" customWidth="1"/>
    <col min="277" max="277" width="11.88671875" style="312" customWidth="1"/>
    <col min="278" max="512" width="9.109375" style="312"/>
    <col min="513" max="513" width="6.44140625" style="312" customWidth="1"/>
    <col min="514" max="514" width="30.6640625" style="312" customWidth="1"/>
    <col min="515" max="516" width="11.5546875" style="312" customWidth="1"/>
    <col min="517" max="518" width="8.6640625" style="312" customWidth="1"/>
    <col min="519" max="522" width="9.88671875" style="312" bestFit="1" customWidth="1"/>
    <col min="523" max="524" width="8.6640625" style="312" customWidth="1"/>
    <col min="525" max="525" width="10.6640625" style="312" customWidth="1"/>
    <col min="526" max="526" width="34.6640625" style="312" customWidth="1"/>
    <col min="527" max="528" width="11.33203125" style="312" customWidth="1"/>
    <col min="529" max="529" width="11.88671875" style="312" customWidth="1"/>
    <col min="530" max="532" width="11.33203125" style="312" customWidth="1"/>
    <col min="533" max="533" width="11.88671875" style="312" customWidth="1"/>
    <col min="534" max="768" width="9.109375" style="312"/>
    <col min="769" max="769" width="6.44140625" style="312" customWidth="1"/>
    <col min="770" max="770" width="30.6640625" style="312" customWidth="1"/>
    <col min="771" max="772" width="11.5546875" style="312" customWidth="1"/>
    <col min="773" max="774" width="8.6640625" style="312" customWidth="1"/>
    <col min="775" max="778" width="9.88671875" style="312" bestFit="1" customWidth="1"/>
    <col min="779" max="780" width="8.6640625" style="312" customWidth="1"/>
    <col min="781" max="781" width="10.6640625" style="312" customWidth="1"/>
    <col min="782" max="782" width="34.6640625" style="312" customWidth="1"/>
    <col min="783" max="784" width="11.33203125" style="312" customWidth="1"/>
    <col min="785" max="785" width="11.88671875" style="312" customWidth="1"/>
    <col min="786" max="788" width="11.33203125" style="312" customWidth="1"/>
    <col min="789" max="789" width="11.88671875" style="312" customWidth="1"/>
    <col min="790" max="1024" width="9.109375" style="312"/>
    <col min="1025" max="1025" width="6.44140625" style="312" customWidth="1"/>
    <col min="1026" max="1026" width="30.6640625" style="312" customWidth="1"/>
    <col min="1027" max="1028" width="11.5546875" style="312" customWidth="1"/>
    <col min="1029" max="1030" width="8.6640625" style="312" customWidth="1"/>
    <col min="1031" max="1034" width="9.88671875" style="312" bestFit="1" customWidth="1"/>
    <col min="1035" max="1036" width="8.6640625" style="312" customWidth="1"/>
    <col min="1037" max="1037" width="10.6640625" style="312" customWidth="1"/>
    <col min="1038" max="1038" width="34.6640625" style="312" customWidth="1"/>
    <col min="1039" max="1040" width="11.33203125" style="312" customWidth="1"/>
    <col min="1041" max="1041" width="11.88671875" style="312" customWidth="1"/>
    <col min="1042" max="1044" width="11.33203125" style="312" customWidth="1"/>
    <col min="1045" max="1045" width="11.88671875" style="312" customWidth="1"/>
    <col min="1046" max="1280" width="9.109375" style="312"/>
    <col min="1281" max="1281" width="6.44140625" style="312" customWidth="1"/>
    <col min="1282" max="1282" width="30.6640625" style="312" customWidth="1"/>
    <col min="1283" max="1284" width="11.5546875" style="312" customWidth="1"/>
    <col min="1285" max="1286" width="8.6640625" style="312" customWidth="1"/>
    <col min="1287" max="1290" width="9.88671875" style="312" bestFit="1" customWidth="1"/>
    <col min="1291" max="1292" width="8.6640625" style="312" customWidth="1"/>
    <col min="1293" max="1293" width="10.6640625" style="312" customWidth="1"/>
    <col min="1294" max="1294" width="34.6640625" style="312" customWidth="1"/>
    <col min="1295" max="1296" width="11.33203125" style="312" customWidth="1"/>
    <col min="1297" max="1297" width="11.88671875" style="312" customWidth="1"/>
    <col min="1298" max="1300" width="11.33203125" style="312" customWidth="1"/>
    <col min="1301" max="1301" width="11.88671875" style="312" customWidth="1"/>
    <col min="1302" max="1536" width="9.109375" style="312"/>
    <col min="1537" max="1537" width="6.44140625" style="312" customWidth="1"/>
    <col min="1538" max="1538" width="30.6640625" style="312" customWidth="1"/>
    <col min="1539" max="1540" width="11.5546875" style="312" customWidth="1"/>
    <col min="1541" max="1542" width="8.6640625" style="312" customWidth="1"/>
    <col min="1543" max="1546" width="9.88671875" style="312" bestFit="1" customWidth="1"/>
    <col min="1547" max="1548" width="8.6640625" style="312" customWidth="1"/>
    <col min="1549" max="1549" width="10.6640625" style="312" customWidth="1"/>
    <col min="1550" max="1550" width="34.6640625" style="312" customWidth="1"/>
    <col min="1551" max="1552" width="11.33203125" style="312" customWidth="1"/>
    <col min="1553" max="1553" width="11.88671875" style="312" customWidth="1"/>
    <col min="1554" max="1556" width="11.33203125" style="312" customWidth="1"/>
    <col min="1557" max="1557" width="11.88671875" style="312" customWidth="1"/>
    <col min="1558" max="1792" width="9.109375" style="312"/>
    <col min="1793" max="1793" width="6.44140625" style="312" customWidth="1"/>
    <col min="1794" max="1794" width="30.6640625" style="312" customWidth="1"/>
    <col min="1795" max="1796" width="11.5546875" style="312" customWidth="1"/>
    <col min="1797" max="1798" width="8.6640625" style="312" customWidth="1"/>
    <col min="1799" max="1802" width="9.88671875" style="312" bestFit="1" customWidth="1"/>
    <col min="1803" max="1804" width="8.6640625" style="312" customWidth="1"/>
    <col min="1805" max="1805" width="10.6640625" style="312" customWidth="1"/>
    <col min="1806" max="1806" width="34.6640625" style="312" customWidth="1"/>
    <col min="1807" max="1808" width="11.33203125" style="312" customWidth="1"/>
    <col min="1809" max="1809" width="11.88671875" style="312" customWidth="1"/>
    <col min="1810" max="1812" width="11.33203125" style="312" customWidth="1"/>
    <col min="1813" max="1813" width="11.88671875" style="312" customWidth="1"/>
    <col min="1814" max="2048" width="9.109375" style="312"/>
    <col min="2049" max="2049" width="6.44140625" style="312" customWidth="1"/>
    <col min="2050" max="2050" width="30.6640625" style="312" customWidth="1"/>
    <col min="2051" max="2052" width="11.5546875" style="312" customWidth="1"/>
    <col min="2053" max="2054" width="8.6640625" style="312" customWidth="1"/>
    <col min="2055" max="2058" width="9.88671875" style="312" bestFit="1" customWidth="1"/>
    <col min="2059" max="2060" width="8.6640625" style="312" customWidth="1"/>
    <col min="2061" max="2061" width="10.6640625" style="312" customWidth="1"/>
    <col min="2062" max="2062" width="34.6640625" style="312" customWidth="1"/>
    <col min="2063" max="2064" width="11.33203125" style="312" customWidth="1"/>
    <col min="2065" max="2065" width="11.88671875" style="312" customWidth="1"/>
    <col min="2066" max="2068" width="11.33203125" style="312" customWidth="1"/>
    <col min="2069" max="2069" width="11.88671875" style="312" customWidth="1"/>
    <col min="2070" max="2304" width="9.109375" style="312"/>
    <col min="2305" max="2305" width="6.44140625" style="312" customWidth="1"/>
    <col min="2306" max="2306" width="30.6640625" style="312" customWidth="1"/>
    <col min="2307" max="2308" width="11.5546875" style="312" customWidth="1"/>
    <col min="2309" max="2310" width="8.6640625" style="312" customWidth="1"/>
    <col min="2311" max="2314" width="9.88671875" style="312" bestFit="1" customWidth="1"/>
    <col min="2315" max="2316" width="8.6640625" style="312" customWidth="1"/>
    <col min="2317" max="2317" width="10.6640625" style="312" customWidth="1"/>
    <col min="2318" max="2318" width="34.6640625" style="312" customWidth="1"/>
    <col min="2319" max="2320" width="11.33203125" style="312" customWidth="1"/>
    <col min="2321" max="2321" width="11.88671875" style="312" customWidth="1"/>
    <col min="2322" max="2324" width="11.33203125" style="312" customWidth="1"/>
    <col min="2325" max="2325" width="11.88671875" style="312" customWidth="1"/>
    <col min="2326" max="2560" width="9.109375" style="312"/>
    <col min="2561" max="2561" width="6.44140625" style="312" customWidth="1"/>
    <col min="2562" max="2562" width="30.6640625" style="312" customWidth="1"/>
    <col min="2563" max="2564" width="11.5546875" style="312" customWidth="1"/>
    <col min="2565" max="2566" width="8.6640625" style="312" customWidth="1"/>
    <col min="2567" max="2570" width="9.88671875" style="312" bestFit="1" customWidth="1"/>
    <col min="2571" max="2572" width="8.6640625" style="312" customWidth="1"/>
    <col min="2573" max="2573" width="10.6640625" style="312" customWidth="1"/>
    <col min="2574" max="2574" width="34.6640625" style="312" customWidth="1"/>
    <col min="2575" max="2576" width="11.33203125" style="312" customWidth="1"/>
    <col min="2577" max="2577" width="11.88671875" style="312" customWidth="1"/>
    <col min="2578" max="2580" width="11.33203125" style="312" customWidth="1"/>
    <col min="2581" max="2581" width="11.88671875" style="312" customWidth="1"/>
    <col min="2582" max="2816" width="9.109375" style="312"/>
    <col min="2817" max="2817" width="6.44140625" style="312" customWidth="1"/>
    <col min="2818" max="2818" width="30.6640625" style="312" customWidth="1"/>
    <col min="2819" max="2820" width="11.5546875" style="312" customWidth="1"/>
    <col min="2821" max="2822" width="8.6640625" style="312" customWidth="1"/>
    <col min="2823" max="2826" width="9.88671875" style="312" bestFit="1" customWidth="1"/>
    <col min="2827" max="2828" width="8.6640625" style="312" customWidth="1"/>
    <col min="2829" max="2829" width="10.6640625" style="312" customWidth="1"/>
    <col min="2830" max="2830" width="34.6640625" style="312" customWidth="1"/>
    <col min="2831" max="2832" width="11.33203125" style="312" customWidth="1"/>
    <col min="2833" max="2833" width="11.88671875" style="312" customWidth="1"/>
    <col min="2834" max="2836" width="11.33203125" style="312" customWidth="1"/>
    <col min="2837" max="2837" width="11.88671875" style="312" customWidth="1"/>
    <col min="2838" max="3072" width="9.109375" style="312"/>
    <col min="3073" max="3073" width="6.44140625" style="312" customWidth="1"/>
    <col min="3074" max="3074" width="30.6640625" style="312" customWidth="1"/>
    <col min="3075" max="3076" width="11.5546875" style="312" customWidth="1"/>
    <col min="3077" max="3078" width="8.6640625" style="312" customWidth="1"/>
    <col min="3079" max="3082" width="9.88671875" style="312" bestFit="1" customWidth="1"/>
    <col min="3083" max="3084" width="8.6640625" style="312" customWidth="1"/>
    <col min="3085" max="3085" width="10.6640625" style="312" customWidth="1"/>
    <col min="3086" max="3086" width="34.6640625" style="312" customWidth="1"/>
    <col min="3087" max="3088" width="11.33203125" style="312" customWidth="1"/>
    <col min="3089" max="3089" width="11.88671875" style="312" customWidth="1"/>
    <col min="3090" max="3092" width="11.33203125" style="312" customWidth="1"/>
    <col min="3093" max="3093" width="11.88671875" style="312" customWidth="1"/>
    <col min="3094" max="3328" width="9.109375" style="312"/>
    <col min="3329" max="3329" width="6.44140625" style="312" customWidth="1"/>
    <col min="3330" max="3330" width="30.6640625" style="312" customWidth="1"/>
    <col min="3331" max="3332" width="11.5546875" style="312" customWidth="1"/>
    <col min="3333" max="3334" width="8.6640625" style="312" customWidth="1"/>
    <col min="3335" max="3338" width="9.88671875" style="312" bestFit="1" customWidth="1"/>
    <col min="3339" max="3340" width="8.6640625" style="312" customWidth="1"/>
    <col min="3341" max="3341" width="10.6640625" style="312" customWidth="1"/>
    <col min="3342" max="3342" width="34.6640625" style="312" customWidth="1"/>
    <col min="3343" max="3344" width="11.33203125" style="312" customWidth="1"/>
    <col min="3345" max="3345" width="11.88671875" style="312" customWidth="1"/>
    <col min="3346" max="3348" width="11.33203125" style="312" customWidth="1"/>
    <col min="3349" max="3349" width="11.88671875" style="312" customWidth="1"/>
    <col min="3350" max="3584" width="9.109375" style="312"/>
    <col min="3585" max="3585" width="6.44140625" style="312" customWidth="1"/>
    <col min="3586" max="3586" width="30.6640625" style="312" customWidth="1"/>
    <col min="3587" max="3588" width="11.5546875" style="312" customWidth="1"/>
    <col min="3589" max="3590" width="8.6640625" style="312" customWidth="1"/>
    <col min="3591" max="3594" width="9.88671875" style="312" bestFit="1" customWidth="1"/>
    <col min="3595" max="3596" width="8.6640625" style="312" customWidth="1"/>
    <col min="3597" max="3597" width="10.6640625" style="312" customWidth="1"/>
    <col min="3598" max="3598" width="34.6640625" style="312" customWidth="1"/>
    <col min="3599" max="3600" width="11.33203125" style="312" customWidth="1"/>
    <col min="3601" max="3601" width="11.88671875" style="312" customWidth="1"/>
    <col min="3602" max="3604" width="11.33203125" style="312" customWidth="1"/>
    <col min="3605" max="3605" width="11.88671875" style="312" customWidth="1"/>
    <col min="3606" max="3840" width="9.109375" style="312"/>
    <col min="3841" max="3841" width="6.44140625" style="312" customWidth="1"/>
    <col min="3842" max="3842" width="30.6640625" style="312" customWidth="1"/>
    <col min="3843" max="3844" width="11.5546875" style="312" customWidth="1"/>
    <col min="3845" max="3846" width="8.6640625" style="312" customWidth="1"/>
    <col min="3847" max="3850" width="9.88671875" style="312" bestFit="1" customWidth="1"/>
    <col min="3851" max="3852" width="8.6640625" style="312" customWidth="1"/>
    <col min="3853" max="3853" width="10.6640625" style="312" customWidth="1"/>
    <col min="3854" max="3854" width="34.6640625" style="312" customWidth="1"/>
    <col min="3855" max="3856" width="11.33203125" style="312" customWidth="1"/>
    <col min="3857" max="3857" width="11.88671875" style="312" customWidth="1"/>
    <col min="3858" max="3860" width="11.33203125" style="312" customWidth="1"/>
    <col min="3861" max="3861" width="11.88671875" style="312" customWidth="1"/>
    <col min="3862" max="4096" width="9.109375" style="312"/>
    <col min="4097" max="4097" width="6.44140625" style="312" customWidth="1"/>
    <col min="4098" max="4098" width="30.6640625" style="312" customWidth="1"/>
    <col min="4099" max="4100" width="11.5546875" style="312" customWidth="1"/>
    <col min="4101" max="4102" width="8.6640625" style="312" customWidth="1"/>
    <col min="4103" max="4106" width="9.88671875" style="312" bestFit="1" customWidth="1"/>
    <col min="4107" max="4108" width="8.6640625" style="312" customWidth="1"/>
    <col min="4109" max="4109" width="10.6640625" style="312" customWidth="1"/>
    <col min="4110" max="4110" width="34.6640625" style="312" customWidth="1"/>
    <col min="4111" max="4112" width="11.33203125" style="312" customWidth="1"/>
    <col min="4113" max="4113" width="11.88671875" style="312" customWidth="1"/>
    <col min="4114" max="4116" width="11.33203125" style="312" customWidth="1"/>
    <col min="4117" max="4117" width="11.88671875" style="312" customWidth="1"/>
    <col min="4118" max="4352" width="9.109375" style="312"/>
    <col min="4353" max="4353" width="6.44140625" style="312" customWidth="1"/>
    <col min="4354" max="4354" width="30.6640625" style="312" customWidth="1"/>
    <col min="4355" max="4356" width="11.5546875" style="312" customWidth="1"/>
    <col min="4357" max="4358" width="8.6640625" style="312" customWidth="1"/>
    <col min="4359" max="4362" width="9.88671875" style="312" bestFit="1" customWidth="1"/>
    <col min="4363" max="4364" width="8.6640625" style="312" customWidth="1"/>
    <col min="4365" max="4365" width="10.6640625" style="312" customWidth="1"/>
    <col min="4366" max="4366" width="34.6640625" style="312" customWidth="1"/>
    <col min="4367" max="4368" width="11.33203125" style="312" customWidth="1"/>
    <col min="4369" max="4369" width="11.88671875" style="312" customWidth="1"/>
    <col min="4370" max="4372" width="11.33203125" style="312" customWidth="1"/>
    <col min="4373" max="4373" width="11.88671875" style="312" customWidth="1"/>
    <col min="4374" max="4608" width="9.109375" style="312"/>
    <col min="4609" max="4609" width="6.44140625" style="312" customWidth="1"/>
    <col min="4610" max="4610" width="30.6640625" style="312" customWidth="1"/>
    <col min="4611" max="4612" width="11.5546875" style="312" customWidth="1"/>
    <col min="4613" max="4614" width="8.6640625" style="312" customWidth="1"/>
    <col min="4615" max="4618" width="9.88671875" style="312" bestFit="1" customWidth="1"/>
    <col min="4619" max="4620" width="8.6640625" style="312" customWidth="1"/>
    <col min="4621" max="4621" width="10.6640625" style="312" customWidth="1"/>
    <col min="4622" max="4622" width="34.6640625" style="312" customWidth="1"/>
    <col min="4623" max="4624" width="11.33203125" style="312" customWidth="1"/>
    <col min="4625" max="4625" width="11.88671875" style="312" customWidth="1"/>
    <col min="4626" max="4628" width="11.33203125" style="312" customWidth="1"/>
    <col min="4629" max="4629" width="11.88671875" style="312" customWidth="1"/>
    <col min="4630" max="4864" width="9.109375" style="312"/>
    <col min="4865" max="4865" width="6.44140625" style="312" customWidth="1"/>
    <col min="4866" max="4866" width="30.6640625" style="312" customWidth="1"/>
    <col min="4867" max="4868" width="11.5546875" style="312" customWidth="1"/>
    <col min="4869" max="4870" width="8.6640625" style="312" customWidth="1"/>
    <col min="4871" max="4874" width="9.88671875" style="312" bestFit="1" customWidth="1"/>
    <col min="4875" max="4876" width="8.6640625" style="312" customWidth="1"/>
    <col min="4877" max="4877" width="10.6640625" style="312" customWidth="1"/>
    <col min="4878" max="4878" width="34.6640625" style="312" customWidth="1"/>
    <col min="4879" max="4880" width="11.33203125" style="312" customWidth="1"/>
    <col min="4881" max="4881" width="11.88671875" style="312" customWidth="1"/>
    <col min="4882" max="4884" width="11.33203125" style="312" customWidth="1"/>
    <col min="4885" max="4885" width="11.88671875" style="312" customWidth="1"/>
    <col min="4886" max="5120" width="9.109375" style="312"/>
    <col min="5121" max="5121" width="6.44140625" style="312" customWidth="1"/>
    <col min="5122" max="5122" width="30.6640625" style="312" customWidth="1"/>
    <col min="5123" max="5124" width="11.5546875" style="312" customWidth="1"/>
    <col min="5125" max="5126" width="8.6640625" style="312" customWidth="1"/>
    <col min="5127" max="5130" width="9.88671875" style="312" bestFit="1" customWidth="1"/>
    <col min="5131" max="5132" width="8.6640625" style="312" customWidth="1"/>
    <col min="5133" max="5133" width="10.6640625" style="312" customWidth="1"/>
    <col min="5134" max="5134" width="34.6640625" style="312" customWidth="1"/>
    <col min="5135" max="5136" width="11.33203125" style="312" customWidth="1"/>
    <col min="5137" max="5137" width="11.88671875" style="312" customWidth="1"/>
    <col min="5138" max="5140" width="11.33203125" style="312" customWidth="1"/>
    <col min="5141" max="5141" width="11.88671875" style="312" customWidth="1"/>
    <col min="5142" max="5376" width="9.109375" style="312"/>
    <col min="5377" max="5377" width="6.44140625" style="312" customWidth="1"/>
    <col min="5378" max="5378" width="30.6640625" style="312" customWidth="1"/>
    <col min="5379" max="5380" width="11.5546875" style="312" customWidth="1"/>
    <col min="5381" max="5382" width="8.6640625" style="312" customWidth="1"/>
    <col min="5383" max="5386" width="9.88671875" style="312" bestFit="1" customWidth="1"/>
    <col min="5387" max="5388" width="8.6640625" style="312" customWidth="1"/>
    <col min="5389" max="5389" width="10.6640625" style="312" customWidth="1"/>
    <col min="5390" max="5390" width="34.6640625" style="312" customWidth="1"/>
    <col min="5391" max="5392" width="11.33203125" style="312" customWidth="1"/>
    <col min="5393" max="5393" width="11.88671875" style="312" customWidth="1"/>
    <col min="5394" max="5396" width="11.33203125" style="312" customWidth="1"/>
    <col min="5397" max="5397" width="11.88671875" style="312" customWidth="1"/>
    <col min="5398" max="5632" width="9.109375" style="312"/>
    <col min="5633" max="5633" width="6.44140625" style="312" customWidth="1"/>
    <col min="5634" max="5634" width="30.6640625" style="312" customWidth="1"/>
    <col min="5635" max="5636" width="11.5546875" style="312" customWidth="1"/>
    <col min="5637" max="5638" width="8.6640625" style="312" customWidth="1"/>
    <col min="5639" max="5642" width="9.88671875" style="312" bestFit="1" customWidth="1"/>
    <col min="5643" max="5644" width="8.6640625" style="312" customWidth="1"/>
    <col min="5645" max="5645" width="10.6640625" style="312" customWidth="1"/>
    <col min="5646" max="5646" width="34.6640625" style="312" customWidth="1"/>
    <col min="5647" max="5648" width="11.33203125" style="312" customWidth="1"/>
    <col min="5649" max="5649" width="11.88671875" style="312" customWidth="1"/>
    <col min="5650" max="5652" width="11.33203125" style="312" customWidth="1"/>
    <col min="5653" max="5653" width="11.88671875" style="312" customWidth="1"/>
    <col min="5654" max="5888" width="9.109375" style="312"/>
    <col min="5889" max="5889" width="6.44140625" style="312" customWidth="1"/>
    <col min="5890" max="5890" width="30.6640625" style="312" customWidth="1"/>
    <col min="5891" max="5892" width="11.5546875" style="312" customWidth="1"/>
    <col min="5893" max="5894" width="8.6640625" style="312" customWidth="1"/>
    <col min="5895" max="5898" width="9.88671875" style="312" bestFit="1" customWidth="1"/>
    <col min="5899" max="5900" width="8.6640625" style="312" customWidth="1"/>
    <col min="5901" max="5901" width="10.6640625" style="312" customWidth="1"/>
    <col min="5902" max="5902" width="34.6640625" style="312" customWidth="1"/>
    <col min="5903" max="5904" width="11.33203125" style="312" customWidth="1"/>
    <col min="5905" max="5905" width="11.88671875" style="312" customWidth="1"/>
    <col min="5906" max="5908" width="11.33203125" style="312" customWidth="1"/>
    <col min="5909" max="5909" width="11.88671875" style="312" customWidth="1"/>
    <col min="5910" max="6144" width="9.109375" style="312"/>
    <col min="6145" max="6145" width="6.44140625" style="312" customWidth="1"/>
    <col min="6146" max="6146" width="30.6640625" style="312" customWidth="1"/>
    <col min="6147" max="6148" width="11.5546875" style="312" customWidth="1"/>
    <col min="6149" max="6150" width="8.6640625" style="312" customWidth="1"/>
    <col min="6151" max="6154" width="9.88671875" style="312" bestFit="1" customWidth="1"/>
    <col min="6155" max="6156" width="8.6640625" style="312" customWidth="1"/>
    <col min="6157" max="6157" width="10.6640625" style="312" customWidth="1"/>
    <col min="6158" max="6158" width="34.6640625" style="312" customWidth="1"/>
    <col min="6159" max="6160" width="11.33203125" style="312" customWidth="1"/>
    <col min="6161" max="6161" width="11.88671875" style="312" customWidth="1"/>
    <col min="6162" max="6164" width="11.33203125" style="312" customWidth="1"/>
    <col min="6165" max="6165" width="11.88671875" style="312" customWidth="1"/>
    <col min="6166" max="6400" width="9.109375" style="312"/>
    <col min="6401" max="6401" width="6.44140625" style="312" customWidth="1"/>
    <col min="6402" max="6402" width="30.6640625" style="312" customWidth="1"/>
    <col min="6403" max="6404" width="11.5546875" style="312" customWidth="1"/>
    <col min="6405" max="6406" width="8.6640625" style="312" customWidth="1"/>
    <col min="6407" max="6410" width="9.88671875" style="312" bestFit="1" customWidth="1"/>
    <col min="6411" max="6412" width="8.6640625" style="312" customWidth="1"/>
    <col min="6413" max="6413" width="10.6640625" style="312" customWidth="1"/>
    <col min="6414" max="6414" width="34.6640625" style="312" customWidth="1"/>
    <col min="6415" max="6416" width="11.33203125" style="312" customWidth="1"/>
    <col min="6417" max="6417" width="11.88671875" style="312" customWidth="1"/>
    <col min="6418" max="6420" width="11.33203125" style="312" customWidth="1"/>
    <col min="6421" max="6421" width="11.88671875" style="312" customWidth="1"/>
    <col min="6422" max="6656" width="9.109375" style="312"/>
    <col min="6657" max="6657" width="6.44140625" style="312" customWidth="1"/>
    <col min="6658" max="6658" width="30.6640625" style="312" customWidth="1"/>
    <col min="6659" max="6660" width="11.5546875" style="312" customWidth="1"/>
    <col min="6661" max="6662" width="8.6640625" style="312" customWidth="1"/>
    <col min="6663" max="6666" width="9.88671875" style="312" bestFit="1" customWidth="1"/>
    <col min="6667" max="6668" width="8.6640625" style="312" customWidth="1"/>
    <col min="6669" max="6669" width="10.6640625" style="312" customWidth="1"/>
    <col min="6670" max="6670" width="34.6640625" style="312" customWidth="1"/>
    <col min="6671" max="6672" width="11.33203125" style="312" customWidth="1"/>
    <col min="6673" max="6673" width="11.88671875" style="312" customWidth="1"/>
    <col min="6674" max="6676" width="11.33203125" style="312" customWidth="1"/>
    <col min="6677" max="6677" width="11.88671875" style="312" customWidth="1"/>
    <col min="6678" max="6912" width="9.109375" style="312"/>
    <col min="6913" max="6913" width="6.44140625" style="312" customWidth="1"/>
    <col min="6914" max="6914" width="30.6640625" style="312" customWidth="1"/>
    <col min="6915" max="6916" width="11.5546875" style="312" customWidth="1"/>
    <col min="6917" max="6918" width="8.6640625" style="312" customWidth="1"/>
    <col min="6919" max="6922" width="9.88671875" style="312" bestFit="1" customWidth="1"/>
    <col min="6923" max="6924" width="8.6640625" style="312" customWidth="1"/>
    <col min="6925" max="6925" width="10.6640625" style="312" customWidth="1"/>
    <col min="6926" max="6926" width="34.6640625" style="312" customWidth="1"/>
    <col min="6927" max="6928" width="11.33203125" style="312" customWidth="1"/>
    <col min="6929" max="6929" width="11.88671875" style="312" customWidth="1"/>
    <col min="6930" max="6932" width="11.33203125" style="312" customWidth="1"/>
    <col min="6933" max="6933" width="11.88671875" style="312" customWidth="1"/>
    <col min="6934" max="7168" width="9.109375" style="312"/>
    <col min="7169" max="7169" width="6.44140625" style="312" customWidth="1"/>
    <col min="7170" max="7170" width="30.6640625" style="312" customWidth="1"/>
    <col min="7171" max="7172" width="11.5546875" style="312" customWidth="1"/>
    <col min="7173" max="7174" width="8.6640625" style="312" customWidth="1"/>
    <col min="7175" max="7178" width="9.88671875" style="312" bestFit="1" customWidth="1"/>
    <col min="7179" max="7180" width="8.6640625" style="312" customWidth="1"/>
    <col min="7181" max="7181" width="10.6640625" style="312" customWidth="1"/>
    <col min="7182" max="7182" width="34.6640625" style="312" customWidth="1"/>
    <col min="7183" max="7184" width="11.33203125" style="312" customWidth="1"/>
    <col min="7185" max="7185" width="11.88671875" style="312" customWidth="1"/>
    <col min="7186" max="7188" width="11.33203125" style="312" customWidth="1"/>
    <col min="7189" max="7189" width="11.88671875" style="312" customWidth="1"/>
    <col min="7190" max="7424" width="9.109375" style="312"/>
    <col min="7425" max="7425" width="6.44140625" style="312" customWidth="1"/>
    <col min="7426" max="7426" width="30.6640625" style="312" customWidth="1"/>
    <col min="7427" max="7428" width="11.5546875" style="312" customWidth="1"/>
    <col min="7429" max="7430" width="8.6640625" style="312" customWidth="1"/>
    <col min="7431" max="7434" width="9.88671875" style="312" bestFit="1" customWidth="1"/>
    <col min="7435" max="7436" width="8.6640625" style="312" customWidth="1"/>
    <col min="7437" max="7437" width="10.6640625" style="312" customWidth="1"/>
    <col min="7438" max="7438" width="34.6640625" style="312" customWidth="1"/>
    <col min="7439" max="7440" width="11.33203125" style="312" customWidth="1"/>
    <col min="7441" max="7441" width="11.88671875" style="312" customWidth="1"/>
    <col min="7442" max="7444" width="11.33203125" style="312" customWidth="1"/>
    <col min="7445" max="7445" width="11.88671875" style="312" customWidth="1"/>
    <col min="7446" max="7680" width="9.109375" style="312"/>
    <col min="7681" max="7681" width="6.44140625" style="312" customWidth="1"/>
    <col min="7682" max="7682" width="30.6640625" style="312" customWidth="1"/>
    <col min="7683" max="7684" width="11.5546875" style="312" customWidth="1"/>
    <col min="7685" max="7686" width="8.6640625" style="312" customWidth="1"/>
    <col min="7687" max="7690" width="9.88671875" style="312" bestFit="1" customWidth="1"/>
    <col min="7691" max="7692" width="8.6640625" style="312" customWidth="1"/>
    <col min="7693" max="7693" width="10.6640625" style="312" customWidth="1"/>
    <col min="7694" max="7694" width="34.6640625" style="312" customWidth="1"/>
    <col min="7695" max="7696" width="11.33203125" style="312" customWidth="1"/>
    <col min="7697" max="7697" width="11.88671875" style="312" customWidth="1"/>
    <col min="7698" max="7700" width="11.33203125" style="312" customWidth="1"/>
    <col min="7701" max="7701" width="11.88671875" style="312" customWidth="1"/>
    <col min="7702" max="7936" width="9.109375" style="312"/>
    <col min="7937" max="7937" width="6.44140625" style="312" customWidth="1"/>
    <col min="7938" max="7938" width="30.6640625" style="312" customWidth="1"/>
    <col min="7939" max="7940" width="11.5546875" style="312" customWidth="1"/>
    <col min="7941" max="7942" width="8.6640625" style="312" customWidth="1"/>
    <col min="7943" max="7946" width="9.88671875" style="312" bestFit="1" customWidth="1"/>
    <col min="7947" max="7948" width="8.6640625" style="312" customWidth="1"/>
    <col min="7949" max="7949" width="10.6640625" style="312" customWidth="1"/>
    <col min="7950" max="7950" width="34.6640625" style="312" customWidth="1"/>
    <col min="7951" max="7952" width="11.33203125" style="312" customWidth="1"/>
    <col min="7953" max="7953" width="11.88671875" style="312" customWidth="1"/>
    <col min="7954" max="7956" width="11.33203125" style="312" customWidth="1"/>
    <col min="7957" max="7957" width="11.88671875" style="312" customWidth="1"/>
    <col min="7958" max="8192" width="9.109375" style="312"/>
    <col min="8193" max="8193" width="6.44140625" style="312" customWidth="1"/>
    <col min="8194" max="8194" width="30.6640625" style="312" customWidth="1"/>
    <col min="8195" max="8196" width="11.5546875" style="312" customWidth="1"/>
    <col min="8197" max="8198" width="8.6640625" style="312" customWidth="1"/>
    <col min="8199" max="8202" width="9.88671875" style="312" bestFit="1" customWidth="1"/>
    <col min="8203" max="8204" width="8.6640625" style="312" customWidth="1"/>
    <col min="8205" max="8205" width="10.6640625" style="312" customWidth="1"/>
    <col min="8206" max="8206" width="34.6640625" style="312" customWidth="1"/>
    <col min="8207" max="8208" width="11.33203125" style="312" customWidth="1"/>
    <col min="8209" max="8209" width="11.88671875" style="312" customWidth="1"/>
    <col min="8210" max="8212" width="11.33203125" style="312" customWidth="1"/>
    <col min="8213" max="8213" width="11.88671875" style="312" customWidth="1"/>
    <col min="8214" max="8448" width="9.109375" style="312"/>
    <col min="8449" max="8449" width="6.44140625" style="312" customWidth="1"/>
    <col min="8450" max="8450" width="30.6640625" style="312" customWidth="1"/>
    <col min="8451" max="8452" width="11.5546875" style="312" customWidth="1"/>
    <col min="8453" max="8454" width="8.6640625" style="312" customWidth="1"/>
    <col min="8455" max="8458" width="9.88671875" style="312" bestFit="1" customWidth="1"/>
    <col min="8459" max="8460" width="8.6640625" style="312" customWidth="1"/>
    <col min="8461" max="8461" width="10.6640625" style="312" customWidth="1"/>
    <col min="8462" max="8462" width="34.6640625" style="312" customWidth="1"/>
    <col min="8463" max="8464" width="11.33203125" style="312" customWidth="1"/>
    <col min="8465" max="8465" width="11.88671875" style="312" customWidth="1"/>
    <col min="8466" max="8468" width="11.33203125" style="312" customWidth="1"/>
    <col min="8469" max="8469" width="11.88671875" style="312" customWidth="1"/>
    <col min="8470" max="8704" width="9.109375" style="312"/>
    <col min="8705" max="8705" width="6.44140625" style="312" customWidth="1"/>
    <col min="8706" max="8706" width="30.6640625" style="312" customWidth="1"/>
    <col min="8707" max="8708" width="11.5546875" style="312" customWidth="1"/>
    <col min="8709" max="8710" width="8.6640625" style="312" customWidth="1"/>
    <col min="8711" max="8714" width="9.88671875" style="312" bestFit="1" customWidth="1"/>
    <col min="8715" max="8716" width="8.6640625" style="312" customWidth="1"/>
    <col min="8717" max="8717" width="10.6640625" style="312" customWidth="1"/>
    <col min="8718" max="8718" width="34.6640625" style="312" customWidth="1"/>
    <col min="8719" max="8720" width="11.33203125" style="312" customWidth="1"/>
    <col min="8721" max="8721" width="11.88671875" style="312" customWidth="1"/>
    <col min="8722" max="8724" width="11.33203125" style="312" customWidth="1"/>
    <col min="8725" max="8725" width="11.88671875" style="312" customWidth="1"/>
    <col min="8726" max="8960" width="9.109375" style="312"/>
    <col min="8961" max="8961" width="6.44140625" style="312" customWidth="1"/>
    <col min="8962" max="8962" width="30.6640625" style="312" customWidth="1"/>
    <col min="8963" max="8964" width="11.5546875" style="312" customWidth="1"/>
    <col min="8965" max="8966" width="8.6640625" style="312" customWidth="1"/>
    <col min="8967" max="8970" width="9.88671875" style="312" bestFit="1" customWidth="1"/>
    <col min="8971" max="8972" width="8.6640625" style="312" customWidth="1"/>
    <col min="8973" max="8973" width="10.6640625" style="312" customWidth="1"/>
    <col min="8974" max="8974" width="34.6640625" style="312" customWidth="1"/>
    <col min="8975" max="8976" width="11.33203125" style="312" customWidth="1"/>
    <col min="8977" max="8977" width="11.88671875" style="312" customWidth="1"/>
    <col min="8978" max="8980" width="11.33203125" style="312" customWidth="1"/>
    <col min="8981" max="8981" width="11.88671875" style="312" customWidth="1"/>
    <col min="8982" max="9216" width="9.109375" style="312"/>
    <col min="9217" max="9217" width="6.44140625" style="312" customWidth="1"/>
    <col min="9218" max="9218" width="30.6640625" style="312" customWidth="1"/>
    <col min="9219" max="9220" width="11.5546875" style="312" customWidth="1"/>
    <col min="9221" max="9222" width="8.6640625" style="312" customWidth="1"/>
    <col min="9223" max="9226" width="9.88671875" style="312" bestFit="1" customWidth="1"/>
    <col min="9227" max="9228" width="8.6640625" style="312" customWidth="1"/>
    <col min="9229" max="9229" width="10.6640625" style="312" customWidth="1"/>
    <col min="9230" max="9230" width="34.6640625" style="312" customWidth="1"/>
    <col min="9231" max="9232" width="11.33203125" style="312" customWidth="1"/>
    <col min="9233" max="9233" width="11.88671875" style="312" customWidth="1"/>
    <col min="9234" max="9236" width="11.33203125" style="312" customWidth="1"/>
    <col min="9237" max="9237" width="11.88671875" style="312" customWidth="1"/>
    <col min="9238" max="9472" width="9.109375" style="312"/>
    <col min="9473" max="9473" width="6.44140625" style="312" customWidth="1"/>
    <col min="9474" max="9474" width="30.6640625" style="312" customWidth="1"/>
    <col min="9475" max="9476" width="11.5546875" style="312" customWidth="1"/>
    <col min="9477" max="9478" width="8.6640625" style="312" customWidth="1"/>
    <col min="9479" max="9482" width="9.88671875" style="312" bestFit="1" customWidth="1"/>
    <col min="9483" max="9484" width="8.6640625" style="312" customWidth="1"/>
    <col min="9485" max="9485" width="10.6640625" style="312" customWidth="1"/>
    <col min="9486" max="9486" width="34.6640625" style="312" customWidth="1"/>
    <col min="9487" max="9488" width="11.33203125" style="312" customWidth="1"/>
    <col min="9489" max="9489" width="11.88671875" style="312" customWidth="1"/>
    <col min="9490" max="9492" width="11.33203125" style="312" customWidth="1"/>
    <col min="9493" max="9493" width="11.88671875" style="312" customWidth="1"/>
    <col min="9494" max="9728" width="9.109375" style="312"/>
    <col min="9729" max="9729" width="6.44140625" style="312" customWidth="1"/>
    <col min="9730" max="9730" width="30.6640625" style="312" customWidth="1"/>
    <col min="9731" max="9732" width="11.5546875" style="312" customWidth="1"/>
    <col min="9733" max="9734" width="8.6640625" style="312" customWidth="1"/>
    <col min="9735" max="9738" width="9.88671875" style="312" bestFit="1" customWidth="1"/>
    <col min="9739" max="9740" width="8.6640625" style="312" customWidth="1"/>
    <col min="9741" max="9741" width="10.6640625" style="312" customWidth="1"/>
    <col min="9742" max="9742" width="34.6640625" style="312" customWidth="1"/>
    <col min="9743" max="9744" width="11.33203125" style="312" customWidth="1"/>
    <col min="9745" max="9745" width="11.88671875" style="312" customWidth="1"/>
    <col min="9746" max="9748" width="11.33203125" style="312" customWidth="1"/>
    <col min="9749" max="9749" width="11.88671875" style="312" customWidth="1"/>
    <col min="9750" max="9984" width="9.109375" style="312"/>
    <col min="9985" max="9985" width="6.44140625" style="312" customWidth="1"/>
    <col min="9986" max="9986" width="30.6640625" style="312" customWidth="1"/>
    <col min="9987" max="9988" width="11.5546875" style="312" customWidth="1"/>
    <col min="9989" max="9990" width="8.6640625" style="312" customWidth="1"/>
    <col min="9991" max="9994" width="9.88671875" style="312" bestFit="1" customWidth="1"/>
    <col min="9995" max="9996" width="8.6640625" style="312" customWidth="1"/>
    <col min="9997" max="9997" width="10.6640625" style="312" customWidth="1"/>
    <col min="9998" max="9998" width="34.6640625" style="312" customWidth="1"/>
    <col min="9999" max="10000" width="11.33203125" style="312" customWidth="1"/>
    <col min="10001" max="10001" width="11.88671875" style="312" customWidth="1"/>
    <col min="10002" max="10004" width="11.33203125" style="312" customWidth="1"/>
    <col min="10005" max="10005" width="11.88671875" style="312" customWidth="1"/>
    <col min="10006" max="10240" width="9.109375" style="312"/>
    <col min="10241" max="10241" width="6.44140625" style="312" customWidth="1"/>
    <col min="10242" max="10242" width="30.6640625" style="312" customWidth="1"/>
    <col min="10243" max="10244" width="11.5546875" style="312" customWidth="1"/>
    <col min="10245" max="10246" width="8.6640625" style="312" customWidth="1"/>
    <col min="10247" max="10250" width="9.88671875" style="312" bestFit="1" customWidth="1"/>
    <col min="10251" max="10252" width="8.6640625" style="312" customWidth="1"/>
    <col min="10253" max="10253" width="10.6640625" style="312" customWidth="1"/>
    <col min="10254" max="10254" width="34.6640625" style="312" customWidth="1"/>
    <col min="10255" max="10256" width="11.33203125" style="312" customWidth="1"/>
    <col min="10257" max="10257" width="11.88671875" style="312" customWidth="1"/>
    <col min="10258" max="10260" width="11.33203125" style="312" customWidth="1"/>
    <col min="10261" max="10261" width="11.88671875" style="312" customWidth="1"/>
    <col min="10262" max="10496" width="9.109375" style="312"/>
    <col min="10497" max="10497" width="6.44140625" style="312" customWidth="1"/>
    <col min="10498" max="10498" width="30.6640625" style="312" customWidth="1"/>
    <col min="10499" max="10500" width="11.5546875" style="312" customWidth="1"/>
    <col min="10501" max="10502" width="8.6640625" style="312" customWidth="1"/>
    <col min="10503" max="10506" width="9.88671875" style="312" bestFit="1" customWidth="1"/>
    <col min="10507" max="10508" width="8.6640625" style="312" customWidth="1"/>
    <col min="10509" max="10509" width="10.6640625" style="312" customWidth="1"/>
    <col min="10510" max="10510" width="34.6640625" style="312" customWidth="1"/>
    <col min="10511" max="10512" width="11.33203125" style="312" customWidth="1"/>
    <col min="10513" max="10513" width="11.88671875" style="312" customWidth="1"/>
    <col min="10514" max="10516" width="11.33203125" style="312" customWidth="1"/>
    <col min="10517" max="10517" width="11.88671875" style="312" customWidth="1"/>
    <col min="10518" max="10752" width="9.109375" style="312"/>
    <col min="10753" max="10753" width="6.44140625" style="312" customWidth="1"/>
    <col min="10754" max="10754" width="30.6640625" style="312" customWidth="1"/>
    <col min="10755" max="10756" width="11.5546875" style="312" customWidth="1"/>
    <col min="10757" max="10758" width="8.6640625" style="312" customWidth="1"/>
    <col min="10759" max="10762" width="9.88671875" style="312" bestFit="1" customWidth="1"/>
    <col min="10763" max="10764" width="8.6640625" style="312" customWidth="1"/>
    <col min="10765" max="10765" width="10.6640625" style="312" customWidth="1"/>
    <col min="10766" max="10766" width="34.6640625" style="312" customWidth="1"/>
    <col min="10767" max="10768" width="11.33203125" style="312" customWidth="1"/>
    <col min="10769" max="10769" width="11.88671875" style="312" customWidth="1"/>
    <col min="10770" max="10772" width="11.33203125" style="312" customWidth="1"/>
    <col min="10773" max="10773" width="11.88671875" style="312" customWidth="1"/>
    <col min="10774" max="11008" width="9.109375" style="312"/>
    <col min="11009" max="11009" width="6.44140625" style="312" customWidth="1"/>
    <col min="11010" max="11010" width="30.6640625" style="312" customWidth="1"/>
    <col min="11011" max="11012" width="11.5546875" style="312" customWidth="1"/>
    <col min="11013" max="11014" width="8.6640625" style="312" customWidth="1"/>
    <col min="11015" max="11018" width="9.88671875" style="312" bestFit="1" customWidth="1"/>
    <col min="11019" max="11020" width="8.6640625" style="312" customWidth="1"/>
    <col min="11021" max="11021" width="10.6640625" style="312" customWidth="1"/>
    <col min="11022" max="11022" width="34.6640625" style="312" customWidth="1"/>
    <col min="11023" max="11024" width="11.33203125" style="312" customWidth="1"/>
    <col min="11025" max="11025" width="11.88671875" style="312" customWidth="1"/>
    <col min="11026" max="11028" width="11.33203125" style="312" customWidth="1"/>
    <col min="11029" max="11029" width="11.88671875" style="312" customWidth="1"/>
    <col min="11030" max="11264" width="9.109375" style="312"/>
    <col min="11265" max="11265" width="6.44140625" style="312" customWidth="1"/>
    <col min="11266" max="11266" width="30.6640625" style="312" customWidth="1"/>
    <col min="11267" max="11268" width="11.5546875" style="312" customWidth="1"/>
    <col min="11269" max="11270" width="8.6640625" style="312" customWidth="1"/>
    <col min="11271" max="11274" width="9.88671875" style="312" bestFit="1" customWidth="1"/>
    <col min="11275" max="11276" width="8.6640625" style="312" customWidth="1"/>
    <col min="11277" max="11277" width="10.6640625" style="312" customWidth="1"/>
    <col min="11278" max="11278" width="34.6640625" style="312" customWidth="1"/>
    <col min="11279" max="11280" width="11.33203125" style="312" customWidth="1"/>
    <col min="11281" max="11281" width="11.88671875" style="312" customWidth="1"/>
    <col min="11282" max="11284" width="11.33203125" style="312" customWidth="1"/>
    <col min="11285" max="11285" width="11.88671875" style="312" customWidth="1"/>
    <col min="11286" max="11520" width="9.109375" style="312"/>
    <col min="11521" max="11521" width="6.44140625" style="312" customWidth="1"/>
    <col min="11522" max="11522" width="30.6640625" style="312" customWidth="1"/>
    <col min="11523" max="11524" width="11.5546875" style="312" customWidth="1"/>
    <col min="11525" max="11526" width="8.6640625" style="312" customWidth="1"/>
    <col min="11527" max="11530" width="9.88671875" style="312" bestFit="1" customWidth="1"/>
    <col min="11531" max="11532" width="8.6640625" style="312" customWidth="1"/>
    <col min="11533" max="11533" width="10.6640625" style="312" customWidth="1"/>
    <col min="11534" max="11534" width="34.6640625" style="312" customWidth="1"/>
    <col min="11535" max="11536" width="11.33203125" style="312" customWidth="1"/>
    <col min="11537" max="11537" width="11.88671875" style="312" customWidth="1"/>
    <col min="11538" max="11540" width="11.33203125" style="312" customWidth="1"/>
    <col min="11541" max="11541" width="11.88671875" style="312" customWidth="1"/>
    <col min="11542" max="11776" width="9.109375" style="312"/>
    <col min="11777" max="11777" width="6.44140625" style="312" customWidth="1"/>
    <col min="11778" max="11778" width="30.6640625" style="312" customWidth="1"/>
    <col min="11779" max="11780" width="11.5546875" style="312" customWidth="1"/>
    <col min="11781" max="11782" width="8.6640625" style="312" customWidth="1"/>
    <col min="11783" max="11786" width="9.88671875" style="312" bestFit="1" customWidth="1"/>
    <col min="11787" max="11788" width="8.6640625" style="312" customWidth="1"/>
    <col min="11789" max="11789" width="10.6640625" style="312" customWidth="1"/>
    <col min="11790" max="11790" width="34.6640625" style="312" customWidth="1"/>
    <col min="11791" max="11792" width="11.33203125" style="312" customWidth="1"/>
    <col min="11793" max="11793" width="11.88671875" style="312" customWidth="1"/>
    <col min="11794" max="11796" width="11.33203125" style="312" customWidth="1"/>
    <col min="11797" max="11797" width="11.88671875" style="312" customWidth="1"/>
    <col min="11798" max="12032" width="9.109375" style="312"/>
    <col min="12033" max="12033" width="6.44140625" style="312" customWidth="1"/>
    <col min="12034" max="12034" width="30.6640625" style="312" customWidth="1"/>
    <col min="12035" max="12036" width="11.5546875" style="312" customWidth="1"/>
    <col min="12037" max="12038" width="8.6640625" style="312" customWidth="1"/>
    <col min="12039" max="12042" width="9.88671875" style="312" bestFit="1" customWidth="1"/>
    <col min="12043" max="12044" width="8.6640625" style="312" customWidth="1"/>
    <col min="12045" max="12045" width="10.6640625" style="312" customWidth="1"/>
    <col min="12046" max="12046" width="34.6640625" style="312" customWidth="1"/>
    <col min="12047" max="12048" width="11.33203125" style="312" customWidth="1"/>
    <col min="12049" max="12049" width="11.88671875" style="312" customWidth="1"/>
    <col min="12050" max="12052" width="11.33203125" style="312" customWidth="1"/>
    <col min="12053" max="12053" width="11.88671875" style="312" customWidth="1"/>
    <col min="12054" max="12288" width="9.109375" style="312"/>
    <col min="12289" max="12289" width="6.44140625" style="312" customWidth="1"/>
    <col min="12290" max="12290" width="30.6640625" style="312" customWidth="1"/>
    <col min="12291" max="12292" width="11.5546875" style="312" customWidth="1"/>
    <col min="12293" max="12294" width="8.6640625" style="312" customWidth="1"/>
    <col min="12295" max="12298" width="9.88671875" style="312" bestFit="1" customWidth="1"/>
    <col min="12299" max="12300" width="8.6640625" style="312" customWidth="1"/>
    <col min="12301" max="12301" width="10.6640625" style="312" customWidth="1"/>
    <col min="12302" max="12302" width="34.6640625" style="312" customWidth="1"/>
    <col min="12303" max="12304" width="11.33203125" style="312" customWidth="1"/>
    <col min="12305" max="12305" width="11.88671875" style="312" customWidth="1"/>
    <col min="12306" max="12308" width="11.33203125" style="312" customWidth="1"/>
    <col min="12309" max="12309" width="11.88671875" style="312" customWidth="1"/>
    <col min="12310" max="12544" width="9.109375" style="312"/>
    <col min="12545" max="12545" width="6.44140625" style="312" customWidth="1"/>
    <col min="12546" max="12546" width="30.6640625" style="312" customWidth="1"/>
    <col min="12547" max="12548" width="11.5546875" style="312" customWidth="1"/>
    <col min="12549" max="12550" width="8.6640625" style="312" customWidth="1"/>
    <col min="12551" max="12554" width="9.88671875" style="312" bestFit="1" customWidth="1"/>
    <col min="12555" max="12556" width="8.6640625" style="312" customWidth="1"/>
    <col min="12557" max="12557" width="10.6640625" style="312" customWidth="1"/>
    <col min="12558" max="12558" width="34.6640625" style="312" customWidth="1"/>
    <col min="12559" max="12560" width="11.33203125" style="312" customWidth="1"/>
    <col min="12561" max="12561" width="11.88671875" style="312" customWidth="1"/>
    <col min="12562" max="12564" width="11.33203125" style="312" customWidth="1"/>
    <col min="12565" max="12565" width="11.88671875" style="312" customWidth="1"/>
    <col min="12566" max="12800" width="9.109375" style="312"/>
    <col min="12801" max="12801" width="6.44140625" style="312" customWidth="1"/>
    <col min="12802" max="12802" width="30.6640625" style="312" customWidth="1"/>
    <col min="12803" max="12804" width="11.5546875" style="312" customWidth="1"/>
    <col min="12805" max="12806" width="8.6640625" style="312" customWidth="1"/>
    <col min="12807" max="12810" width="9.88671875" style="312" bestFit="1" customWidth="1"/>
    <col min="12811" max="12812" width="8.6640625" style="312" customWidth="1"/>
    <col min="12813" max="12813" width="10.6640625" style="312" customWidth="1"/>
    <col min="12814" max="12814" width="34.6640625" style="312" customWidth="1"/>
    <col min="12815" max="12816" width="11.33203125" style="312" customWidth="1"/>
    <col min="12817" max="12817" width="11.88671875" style="312" customWidth="1"/>
    <col min="12818" max="12820" width="11.33203125" style="312" customWidth="1"/>
    <col min="12821" max="12821" width="11.88671875" style="312" customWidth="1"/>
    <col min="12822" max="13056" width="9.109375" style="312"/>
    <col min="13057" max="13057" width="6.44140625" style="312" customWidth="1"/>
    <col min="13058" max="13058" width="30.6640625" style="312" customWidth="1"/>
    <col min="13059" max="13060" width="11.5546875" style="312" customWidth="1"/>
    <col min="13061" max="13062" width="8.6640625" style="312" customWidth="1"/>
    <col min="13063" max="13066" width="9.88671875" style="312" bestFit="1" customWidth="1"/>
    <col min="13067" max="13068" width="8.6640625" style="312" customWidth="1"/>
    <col min="13069" max="13069" width="10.6640625" style="312" customWidth="1"/>
    <col min="13070" max="13070" width="34.6640625" style="312" customWidth="1"/>
    <col min="13071" max="13072" width="11.33203125" style="312" customWidth="1"/>
    <col min="13073" max="13073" width="11.88671875" style="312" customWidth="1"/>
    <col min="13074" max="13076" width="11.33203125" style="312" customWidth="1"/>
    <col min="13077" max="13077" width="11.88671875" style="312" customWidth="1"/>
    <col min="13078" max="13312" width="9.109375" style="312"/>
    <col min="13313" max="13313" width="6.44140625" style="312" customWidth="1"/>
    <col min="13314" max="13314" width="30.6640625" style="312" customWidth="1"/>
    <col min="13315" max="13316" width="11.5546875" style="312" customWidth="1"/>
    <col min="13317" max="13318" width="8.6640625" style="312" customWidth="1"/>
    <col min="13319" max="13322" width="9.88671875" style="312" bestFit="1" customWidth="1"/>
    <col min="13323" max="13324" width="8.6640625" style="312" customWidth="1"/>
    <col min="13325" max="13325" width="10.6640625" style="312" customWidth="1"/>
    <col min="13326" max="13326" width="34.6640625" style="312" customWidth="1"/>
    <col min="13327" max="13328" width="11.33203125" style="312" customWidth="1"/>
    <col min="13329" max="13329" width="11.88671875" style="312" customWidth="1"/>
    <col min="13330" max="13332" width="11.33203125" style="312" customWidth="1"/>
    <col min="13333" max="13333" width="11.88671875" style="312" customWidth="1"/>
    <col min="13334" max="13568" width="9.109375" style="312"/>
    <col min="13569" max="13569" width="6.44140625" style="312" customWidth="1"/>
    <col min="13570" max="13570" width="30.6640625" style="312" customWidth="1"/>
    <col min="13571" max="13572" width="11.5546875" style="312" customWidth="1"/>
    <col min="13573" max="13574" width="8.6640625" style="312" customWidth="1"/>
    <col min="13575" max="13578" width="9.88671875" style="312" bestFit="1" customWidth="1"/>
    <col min="13579" max="13580" width="8.6640625" style="312" customWidth="1"/>
    <col min="13581" max="13581" width="10.6640625" style="312" customWidth="1"/>
    <col min="13582" max="13582" width="34.6640625" style="312" customWidth="1"/>
    <col min="13583" max="13584" width="11.33203125" style="312" customWidth="1"/>
    <col min="13585" max="13585" width="11.88671875" style="312" customWidth="1"/>
    <col min="13586" max="13588" width="11.33203125" style="312" customWidth="1"/>
    <col min="13589" max="13589" width="11.88671875" style="312" customWidth="1"/>
    <col min="13590" max="13824" width="9.109375" style="312"/>
    <col min="13825" max="13825" width="6.44140625" style="312" customWidth="1"/>
    <col min="13826" max="13826" width="30.6640625" style="312" customWidth="1"/>
    <col min="13827" max="13828" width="11.5546875" style="312" customWidth="1"/>
    <col min="13829" max="13830" width="8.6640625" style="312" customWidth="1"/>
    <col min="13831" max="13834" width="9.88671875" style="312" bestFit="1" customWidth="1"/>
    <col min="13835" max="13836" width="8.6640625" style="312" customWidth="1"/>
    <col min="13837" max="13837" width="10.6640625" style="312" customWidth="1"/>
    <col min="13838" max="13838" width="34.6640625" style="312" customWidth="1"/>
    <col min="13839" max="13840" width="11.33203125" style="312" customWidth="1"/>
    <col min="13841" max="13841" width="11.88671875" style="312" customWidth="1"/>
    <col min="13842" max="13844" width="11.33203125" style="312" customWidth="1"/>
    <col min="13845" max="13845" width="11.88671875" style="312" customWidth="1"/>
    <col min="13846" max="14080" width="9.109375" style="312"/>
    <col min="14081" max="14081" width="6.44140625" style="312" customWidth="1"/>
    <col min="14082" max="14082" width="30.6640625" style="312" customWidth="1"/>
    <col min="14083" max="14084" width="11.5546875" style="312" customWidth="1"/>
    <col min="14085" max="14086" width="8.6640625" style="312" customWidth="1"/>
    <col min="14087" max="14090" width="9.88671875" style="312" bestFit="1" customWidth="1"/>
    <col min="14091" max="14092" width="8.6640625" style="312" customWidth="1"/>
    <col min="14093" max="14093" width="10.6640625" style="312" customWidth="1"/>
    <col min="14094" max="14094" width="34.6640625" style="312" customWidth="1"/>
    <col min="14095" max="14096" width="11.33203125" style="312" customWidth="1"/>
    <col min="14097" max="14097" width="11.88671875" style="312" customWidth="1"/>
    <col min="14098" max="14100" width="11.33203125" style="312" customWidth="1"/>
    <col min="14101" max="14101" width="11.88671875" style="312" customWidth="1"/>
    <col min="14102" max="14336" width="9.109375" style="312"/>
    <col min="14337" max="14337" width="6.44140625" style="312" customWidth="1"/>
    <col min="14338" max="14338" width="30.6640625" style="312" customWidth="1"/>
    <col min="14339" max="14340" width="11.5546875" style="312" customWidth="1"/>
    <col min="14341" max="14342" width="8.6640625" style="312" customWidth="1"/>
    <col min="14343" max="14346" width="9.88671875" style="312" bestFit="1" customWidth="1"/>
    <col min="14347" max="14348" width="8.6640625" style="312" customWidth="1"/>
    <col min="14349" max="14349" width="10.6640625" style="312" customWidth="1"/>
    <col min="14350" max="14350" width="34.6640625" style="312" customWidth="1"/>
    <col min="14351" max="14352" width="11.33203125" style="312" customWidth="1"/>
    <col min="14353" max="14353" width="11.88671875" style="312" customWidth="1"/>
    <col min="14354" max="14356" width="11.33203125" style="312" customWidth="1"/>
    <col min="14357" max="14357" width="11.88671875" style="312" customWidth="1"/>
    <col min="14358" max="14592" width="9.109375" style="312"/>
    <col min="14593" max="14593" width="6.44140625" style="312" customWidth="1"/>
    <col min="14594" max="14594" width="30.6640625" style="312" customWidth="1"/>
    <col min="14595" max="14596" width="11.5546875" style="312" customWidth="1"/>
    <col min="14597" max="14598" width="8.6640625" style="312" customWidth="1"/>
    <col min="14599" max="14602" width="9.88671875" style="312" bestFit="1" customWidth="1"/>
    <col min="14603" max="14604" width="8.6640625" style="312" customWidth="1"/>
    <col min="14605" max="14605" width="10.6640625" style="312" customWidth="1"/>
    <col min="14606" max="14606" width="34.6640625" style="312" customWidth="1"/>
    <col min="14607" max="14608" width="11.33203125" style="312" customWidth="1"/>
    <col min="14609" max="14609" width="11.88671875" style="312" customWidth="1"/>
    <col min="14610" max="14612" width="11.33203125" style="312" customWidth="1"/>
    <col min="14613" max="14613" width="11.88671875" style="312" customWidth="1"/>
    <col min="14614" max="14848" width="9.109375" style="312"/>
    <col min="14849" max="14849" width="6.44140625" style="312" customWidth="1"/>
    <col min="14850" max="14850" width="30.6640625" style="312" customWidth="1"/>
    <col min="14851" max="14852" width="11.5546875" style="312" customWidth="1"/>
    <col min="14853" max="14854" width="8.6640625" style="312" customWidth="1"/>
    <col min="14855" max="14858" width="9.88671875" style="312" bestFit="1" customWidth="1"/>
    <col min="14859" max="14860" width="8.6640625" style="312" customWidth="1"/>
    <col min="14861" max="14861" width="10.6640625" style="312" customWidth="1"/>
    <col min="14862" max="14862" width="34.6640625" style="312" customWidth="1"/>
    <col min="14863" max="14864" width="11.33203125" style="312" customWidth="1"/>
    <col min="14865" max="14865" width="11.88671875" style="312" customWidth="1"/>
    <col min="14866" max="14868" width="11.33203125" style="312" customWidth="1"/>
    <col min="14869" max="14869" width="11.88671875" style="312" customWidth="1"/>
    <col min="14870" max="15104" width="9.109375" style="312"/>
    <col min="15105" max="15105" width="6.44140625" style="312" customWidth="1"/>
    <col min="15106" max="15106" width="30.6640625" style="312" customWidth="1"/>
    <col min="15107" max="15108" width="11.5546875" style="312" customWidth="1"/>
    <col min="15109" max="15110" width="8.6640625" style="312" customWidth="1"/>
    <col min="15111" max="15114" width="9.88671875" style="312" bestFit="1" customWidth="1"/>
    <col min="15115" max="15116" width="8.6640625" style="312" customWidth="1"/>
    <col min="15117" max="15117" width="10.6640625" style="312" customWidth="1"/>
    <col min="15118" max="15118" width="34.6640625" style="312" customWidth="1"/>
    <col min="15119" max="15120" width="11.33203125" style="312" customWidth="1"/>
    <col min="15121" max="15121" width="11.88671875" style="312" customWidth="1"/>
    <col min="15122" max="15124" width="11.33203125" style="312" customWidth="1"/>
    <col min="15125" max="15125" width="11.88671875" style="312" customWidth="1"/>
    <col min="15126" max="15360" width="9.109375" style="312"/>
    <col min="15361" max="15361" width="6.44140625" style="312" customWidth="1"/>
    <col min="15362" max="15362" width="30.6640625" style="312" customWidth="1"/>
    <col min="15363" max="15364" width="11.5546875" style="312" customWidth="1"/>
    <col min="15365" max="15366" width="8.6640625" style="312" customWidth="1"/>
    <col min="15367" max="15370" width="9.88671875" style="312" bestFit="1" customWidth="1"/>
    <col min="15371" max="15372" width="8.6640625" style="312" customWidth="1"/>
    <col min="15373" max="15373" width="10.6640625" style="312" customWidth="1"/>
    <col min="15374" max="15374" width="34.6640625" style="312" customWidth="1"/>
    <col min="15375" max="15376" width="11.33203125" style="312" customWidth="1"/>
    <col min="15377" max="15377" width="11.88671875" style="312" customWidth="1"/>
    <col min="15378" max="15380" width="11.33203125" style="312" customWidth="1"/>
    <col min="15381" max="15381" width="11.88671875" style="312" customWidth="1"/>
    <col min="15382" max="15616" width="9.109375" style="312"/>
    <col min="15617" max="15617" width="6.44140625" style="312" customWidth="1"/>
    <col min="15618" max="15618" width="30.6640625" style="312" customWidth="1"/>
    <col min="15619" max="15620" width="11.5546875" style="312" customWidth="1"/>
    <col min="15621" max="15622" width="8.6640625" style="312" customWidth="1"/>
    <col min="15623" max="15626" width="9.88671875" style="312" bestFit="1" customWidth="1"/>
    <col min="15627" max="15628" width="8.6640625" style="312" customWidth="1"/>
    <col min="15629" max="15629" width="10.6640625" style="312" customWidth="1"/>
    <col min="15630" max="15630" width="34.6640625" style="312" customWidth="1"/>
    <col min="15631" max="15632" width="11.33203125" style="312" customWidth="1"/>
    <col min="15633" max="15633" width="11.88671875" style="312" customWidth="1"/>
    <col min="15634" max="15636" width="11.33203125" style="312" customWidth="1"/>
    <col min="15637" max="15637" width="11.88671875" style="312" customWidth="1"/>
    <col min="15638" max="15872" width="9.109375" style="312"/>
    <col min="15873" max="15873" width="6.44140625" style="312" customWidth="1"/>
    <col min="15874" max="15874" width="30.6640625" style="312" customWidth="1"/>
    <col min="15875" max="15876" width="11.5546875" style="312" customWidth="1"/>
    <col min="15877" max="15878" width="8.6640625" style="312" customWidth="1"/>
    <col min="15879" max="15882" width="9.88671875" style="312" bestFit="1" customWidth="1"/>
    <col min="15883" max="15884" width="8.6640625" style="312" customWidth="1"/>
    <col min="15885" max="15885" width="10.6640625" style="312" customWidth="1"/>
    <col min="15886" max="15886" width="34.6640625" style="312" customWidth="1"/>
    <col min="15887" max="15888" width="11.33203125" style="312" customWidth="1"/>
    <col min="15889" max="15889" width="11.88671875" style="312" customWidth="1"/>
    <col min="15890" max="15892" width="11.33203125" style="312" customWidth="1"/>
    <col min="15893" max="15893" width="11.88671875" style="312" customWidth="1"/>
    <col min="15894" max="16128" width="9.109375" style="312"/>
    <col min="16129" max="16129" width="6.44140625" style="312" customWidth="1"/>
    <col min="16130" max="16130" width="30.6640625" style="312" customWidth="1"/>
    <col min="16131" max="16132" width="11.5546875" style="312" customWidth="1"/>
    <col min="16133" max="16134" width="8.6640625" style="312" customWidth="1"/>
    <col min="16135" max="16138" width="9.88671875" style="312" bestFit="1" customWidth="1"/>
    <col min="16139" max="16140" width="8.6640625" style="312" customWidth="1"/>
    <col min="16141" max="16141" width="10.6640625" style="312" customWidth="1"/>
    <col min="16142" max="16142" width="34.6640625" style="312" customWidth="1"/>
    <col min="16143" max="16144" width="11.33203125" style="312" customWidth="1"/>
    <col min="16145" max="16145" width="11.88671875" style="312" customWidth="1"/>
    <col min="16146" max="16148" width="11.33203125" style="312" customWidth="1"/>
    <col min="16149" max="16149" width="11.88671875" style="312" customWidth="1"/>
    <col min="16150" max="16384" width="9.109375" style="312"/>
  </cols>
  <sheetData>
    <row r="1" spans="1:21" ht="13.8" x14ac:dyDescent="0.25">
      <c r="A1" s="5"/>
      <c r="B1" s="5"/>
      <c r="C1" s="5"/>
      <c r="D1" s="5"/>
      <c r="E1" s="5"/>
      <c r="F1" s="5"/>
      <c r="G1" s="5"/>
      <c r="H1" s="5"/>
      <c r="I1" s="5"/>
      <c r="J1" s="5"/>
      <c r="K1" s="5"/>
      <c r="L1" s="5"/>
      <c r="M1" s="2" t="s">
        <v>544</v>
      </c>
    </row>
    <row r="2" spans="1:21" ht="12.75" customHeight="1" x14ac:dyDescent="0.25">
      <c r="A2" s="314"/>
      <c r="B2" s="315"/>
      <c r="C2" s="314"/>
      <c r="D2" s="314"/>
      <c r="E2" s="314"/>
      <c r="F2" s="314"/>
      <c r="G2" s="314"/>
      <c r="H2" s="314"/>
      <c r="I2" s="314"/>
      <c r="J2" s="314"/>
      <c r="K2" s="314"/>
      <c r="L2" s="314"/>
      <c r="M2" s="314"/>
    </row>
    <row r="3" spans="1:21" ht="12.75" customHeight="1" x14ac:dyDescent="0.25">
      <c r="A3" s="594" t="s">
        <v>524</v>
      </c>
      <c r="B3" s="594"/>
      <c r="C3" s="594"/>
      <c r="D3" s="594"/>
      <c r="E3" s="594"/>
      <c r="F3" s="594"/>
      <c r="G3" s="594"/>
      <c r="H3" s="594"/>
      <c r="I3" s="594"/>
      <c r="J3" s="594"/>
      <c r="K3" s="594"/>
      <c r="L3" s="594"/>
      <c r="M3" s="594"/>
    </row>
    <row r="4" spans="1:21" ht="12.75" customHeight="1" x14ac:dyDescent="0.25">
      <c r="A4" s="594" t="s">
        <v>525</v>
      </c>
      <c r="B4" s="595"/>
      <c r="C4" s="595"/>
      <c r="D4" s="595"/>
      <c r="E4" s="595"/>
      <c r="F4" s="595"/>
      <c r="G4" s="595"/>
      <c r="H4" s="595"/>
      <c r="I4" s="595"/>
      <c r="J4" s="595"/>
      <c r="K4" s="595"/>
      <c r="L4" s="595"/>
      <c r="M4" s="595"/>
      <c r="U4" s="316"/>
    </row>
    <row r="5" spans="1:21" ht="12.75" customHeight="1" x14ac:dyDescent="0.25">
      <c r="A5" s="317"/>
      <c r="K5" s="319"/>
      <c r="N5" s="313"/>
      <c r="T5" s="312"/>
    </row>
    <row r="6" spans="1:21" ht="12.75" customHeight="1" x14ac:dyDescent="0.25">
      <c r="A6" s="594" t="s">
        <v>526</v>
      </c>
      <c r="B6" s="594"/>
      <c r="C6" s="594"/>
      <c r="D6" s="594"/>
      <c r="E6" s="594"/>
      <c r="F6" s="594"/>
      <c r="G6" s="594"/>
      <c r="H6" s="594"/>
      <c r="I6" s="594"/>
      <c r="J6" s="594"/>
      <c r="K6" s="594"/>
      <c r="L6" s="594"/>
      <c r="M6" s="594"/>
    </row>
    <row r="7" spans="1:21" ht="12.75" customHeight="1" x14ac:dyDescent="0.25">
      <c r="A7" s="314"/>
      <c r="B7" s="314"/>
      <c r="C7" s="314"/>
      <c r="D7" s="314"/>
      <c r="E7" s="314"/>
      <c r="F7" s="314"/>
      <c r="G7" s="314"/>
      <c r="H7" s="314"/>
      <c r="I7" s="314"/>
      <c r="J7" s="314"/>
      <c r="K7" s="314"/>
      <c r="L7" s="314"/>
      <c r="M7" s="320" t="s">
        <v>208</v>
      </c>
    </row>
    <row r="8" spans="1:21" ht="12.75" customHeight="1" x14ac:dyDescent="0.25">
      <c r="A8" s="596" t="s">
        <v>527</v>
      </c>
      <c r="B8" s="597" t="s">
        <v>528</v>
      </c>
      <c r="C8" s="597" t="s">
        <v>545</v>
      </c>
      <c r="D8" s="597" t="s">
        <v>529</v>
      </c>
      <c r="E8" s="598" t="s">
        <v>530</v>
      </c>
      <c r="F8" s="598"/>
      <c r="G8" s="598"/>
      <c r="H8" s="598"/>
      <c r="I8" s="598"/>
      <c r="J8" s="598"/>
      <c r="K8" s="598"/>
      <c r="L8" s="598"/>
      <c r="M8" s="322"/>
    </row>
    <row r="9" spans="1:21" ht="35.25" customHeight="1" x14ac:dyDescent="0.25">
      <c r="A9" s="596"/>
      <c r="B9" s="597"/>
      <c r="C9" s="597"/>
      <c r="D9" s="597"/>
      <c r="E9" s="321" t="s">
        <v>221</v>
      </c>
      <c r="F9" s="323" t="s">
        <v>531</v>
      </c>
      <c r="G9" s="321" t="s">
        <v>532</v>
      </c>
      <c r="H9" s="323" t="s">
        <v>533</v>
      </c>
      <c r="I9" s="323" t="s">
        <v>534</v>
      </c>
      <c r="J9" s="321" t="s">
        <v>535</v>
      </c>
      <c r="K9" s="321" t="s">
        <v>536</v>
      </c>
      <c r="L9" s="321" t="s">
        <v>546</v>
      </c>
      <c r="M9" s="324" t="s">
        <v>219</v>
      </c>
      <c r="O9" s="312"/>
      <c r="P9" s="312"/>
      <c r="Q9" s="312"/>
      <c r="R9" s="312"/>
      <c r="S9" s="312"/>
      <c r="T9" s="312"/>
    </row>
    <row r="10" spans="1:21" x14ac:dyDescent="0.25">
      <c r="A10" s="325" t="s">
        <v>537</v>
      </c>
      <c r="B10" s="326"/>
      <c r="C10" s="327"/>
      <c r="D10" s="327"/>
      <c r="E10" s="327"/>
      <c r="F10" s="327"/>
      <c r="G10" s="328"/>
      <c r="H10" s="328"/>
      <c r="I10" s="328"/>
      <c r="J10" s="328"/>
      <c r="K10" s="329"/>
      <c r="L10" s="328"/>
      <c r="M10" s="327">
        <f>SUM(E10:L10)</f>
        <v>0</v>
      </c>
      <c r="O10" s="312"/>
      <c r="P10" s="312"/>
      <c r="Q10" s="312"/>
      <c r="R10" s="312"/>
      <c r="S10" s="312"/>
      <c r="T10" s="312"/>
    </row>
    <row r="11" spans="1:21" x14ac:dyDescent="0.25">
      <c r="A11" s="330" t="s">
        <v>538</v>
      </c>
      <c r="B11" s="331"/>
      <c r="C11" s="332"/>
      <c r="D11" s="332"/>
      <c r="E11" s="332"/>
      <c r="F11" s="332"/>
      <c r="G11" s="333"/>
      <c r="H11" s="333"/>
      <c r="I11" s="333"/>
      <c r="J11" s="333"/>
      <c r="K11" s="334"/>
      <c r="L11" s="333"/>
      <c r="M11" s="332">
        <f>SUM(E11:L11)</f>
        <v>0</v>
      </c>
      <c r="O11" s="312"/>
      <c r="P11" s="312"/>
      <c r="Q11" s="312"/>
      <c r="R11" s="312"/>
      <c r="S11" s="312"/>
      <c r="T11" s="312"/>
    </row>
    <row r="12" spans="1:21" x14ac:dyDescent="0.25">
      <c r="A12" s="330" t="s">
        <v>539</v>
      </c>
      <c r="B12" s="331"/>
      <c r="C12" s="332"/>
      <c r="D12" s="332"/>
      <c r="E12" s="332"/>
      <c r="F12" s="332"/>
      <c r="G12" s="333"/>
      <c r="H12" s="333"/>
      <c r="I12" s="333"/>
      <c r="J12" s="333"/>
      <c r="K12" s="334"/>
      <c r="L12" s="333"/>
      <c r="M12" s="332">
        <f>SUM(E12:L12)</f>
        <v>0</v>
      </c>
      <c r="O12" s="312"/>
      <c r="P12" s="312"/>
      <c r="Q12" s="312"/>
      <c r="R12" s="312"/>
      <c r="S12" s="312"/>
      <c r="T12" s="312"/>
    </row>
    <row r="13" spans="1:21" x14ac:dyDescent="0.25">
      <c r="A13" s="333"/>
      <c r="B13" s="335" t="s">
        <v>20</v>
      </c>
      <c r="C13" s="334">
        <f>SUM(C10:C12)</f>
        <v>0</v>
      </c>
      <c r="D13" s="334"/>
      <c r="E13" s="334">
        <f t="shared" ref="E13:M13" si="0">SUM(E10:E12)</f>
        <v>0</v>
      </c>
      <c r="F13" s="334">
        <f t="shared" si="0"/>
        <v>0</v>
      </c>
      <c r="G13" s="334">
        <f t="shared" si="0"/>
        <v>0</v>
      </c>
      <c r="H13" s="334">
        <f t="shared" si="0"/>
        <v>0</v>
      </c>
      <c r="I13" s="334">
        <f t="shared" si="0"/>
        <v>0</v>
      </c>
      <c r="J13" s="334">
        <f t="shared" si="0"/>
        <v>0</v>
      </c>
      <c r="K13" s="334">
        <f t="shared" si="0"/>
        <v>0</v>
      </c>
      <c r="L13" s="334">
        <f t="shared" si="0"/>
        <v>0</v>
      </c>
      <c r="M13" s="334">
        <f t="shared" si="0"/>
        <v>0</v>
      </c>
      <c r="O13" s="312"/>
      <c r="P13" s="312"/>
      <c r="Q13" s="312"/>
      <c r="R13" s="312"/>
      <c r="S13" s="312"/>
      <c r="T13" s="312"/>
    </row>
    <row r="14" spans="1:21" x14ac:dyDescent="0.25">
      <c r="B14" s="336"/>
      <c r="C14" s="337"/>
      <c r="D14" s="337"/>
      <c r="E14" s="337"/>
      <c r="F14" s="337"/>
      <c r="G14" s="337"/>
      <c r="H14" s="337"/>
      <c r="I14" s="337"/>
      <c r="J14" s="337"/>
      <c r="K14" s="337"/>
      <c r="L14" s="337"/>
      <c r="M14" s="337"/>
      <c r="O14" s="312"/>
      <c r="P14" s="312"/>
      <c r="Q14" s="312"/>
      <c r="R14" s="312"/>
      <c r="S14" s="312"/>
      <c r="T14" s="312"/>
    </row>
    <row r="15" spans="1:21" ht="12.75" customHeight="1" x14ac:dyDescent="0.25">
      <c r="A15" s="594" t="s">
        <v>540</v>
      </c>
      <c r="B15" s="594"/>
      <c r="C15" s="594"/>
      <c r="D15" s="594"/>
      <c r="E15" s="594"/>
      <c r="F15" s="594"/>
      <c r="G15" s="594"/>
      <c r="H15" s="594"/>
      <c r="I15" s="594"/>
      <c r="J15" s="594"/>
      <c r="K15" s="594"/>
      <c r="L15" s="594"/>
      <c r="M15" s="594"/>
    </row>
    <row r="16" spans="1:21" ht="12.75" customHeight="1" x14ac:dyDescent="0.25">
      <c r="L16" s="319"/>
      <c r="M16" s="320" t="s">
        <v>208</v>
      </c>
    </row>
    <row r="17" spans="1:20" ht="12.75" customHeight="1" x14ac:dyDescent="0.25">
      <c r="A17" s="599" t="s">
        <v>527</v>
      </c>
      <c r="B17" s="601" t="s">
        <v>528</v>
      </c>
      <c r="C17" s="601" t="s">
        <v>545</v>
      </c>
      <c r="D17" s="601" t="s">
        <v>529</v>
      </c>
      <c r="E17" s="598" t="s">
        <v>530</v>
      </c>
      <c r="F17" s="598"/>
      <c r="G17" s="598"/>
      <c r="H17" s="598"/>
      <c r="I17" s="598"/>
      <c r="J17" s="598"/>
      <c r="K17" s="598"/>
      <c r="L17" s="598"/>
      <c r="M17" s="603" t="s">
        <v>541</v>
      </c>
    </row>
    <row r="18" spans="1:20" ht="35.25" customHeight="1" x14ac:dyDescent="0.25">
      <c r="A18" s="600"/>
      <c r="B18" s="602"/>
      <c r="C18" s="602"/>
      <c r="D18" s="602"/>
      <c r="E18" s="321" t="s">
        <v>221</v>
      </c>
      <c r="F18" s="323" t="s">
        <v>531</v>
      </c>
      <c r="G18" s="321" t="s">
        <v>532</v>
      </c>
      <c r="H18" s="323" t="s">
        <v>533</v>
      </c>
      <c r="I18" s="323" t="s">
        <v>534</v>
      </c>
      <c r="J18" s="321" t="s">
        <v>535</v>
      </c>
      <c r="K18" s="321" t="s">
        <v>536</v>
      </c>
      <c r="L18" s="321" t="s">
        <v>546</v>
      </c>
      <c r="M18" s="604"/>
      <c r="O18" s="312"/>
      <c r="P18" s="312"/>
      <c r="Q18" s="312"/>
      <c r="R18" s="312"/>
      <c r="S18" s="312"/>
      <c r="T18" s="312"/>
    </row>
    <row r="19" spans="1:20" ht="26.4" x14ac:dyDescent="0.25">
      <c r="A19" s="330" t="s">
        <v>537</v>
      </c>
      <c r="B19" s="331" t="s">
        <v>542</v>
      </c>
      <c r="C19" s="332">
        <v>79166672</v>
      </c>
      <c r="D19" s="332">
        <v>0</v>
      </c>
      <c r="E19" s="332">
        <v>26388888</v>
      </c>
      <c r="F19" s="332">
        <v>26388888</v>
      </c>
      <c r="G19" s="332">
        <v>26388896</v>
      </c>
      <c r="H19" s="332"/>
      <c r="I19" s="332"/>
      <c r="J19" s="332"/>
      <c r="K19" s="332"/>
      <c r="L19" s="332">
        <v>0</v>
      </c>
      <c r="M19" s="338">
        <f t="shared" ref="M19:M22" si="1">SUM(E19:L19)</f>
        <v>79166672</v>
      </c>
      <c r="O19" s="312"/>
      <c r="P19" s="312"/>
      <c r="Q19" s="312"/>
      <c r="R19" s="312"/>
      <c r="S19" s="312"/>
      <c r="T19" s="312"/>
    </row>
    <row r="20" spans="1:20" ht="12.75" customHeight="1" x14ac:dyDescent="0.25">
      <c r="A20" s="330" t="s">
        <v>538</v>
      </c>
      <c r="B20" s="331"/>
      <c r="C20" s="332"/>
      <c r="D20" s="332"/>
      <c r="E20" s="332"/>
      <c r="F20" s="339"/>
      <c r="G20" s="339"/>
      <c r="H20" s="332"/>
      <c r="I20" s="332"/>
      <c r="J20" s="332"/>
      <c r="K20" s="332"/>
      <c r="L20" s="332"/>
      <c r="M20" s="338">
        <f t="shared" si="1"/>
        <v>0</v>
      </c>
      <c r="O20" s="312"/>
      <c r="P20" s="312"/>
      <c r="Q20" s="312"/>
      <c r="R20" s="312"/>
      <c r="S20" s="312"/>
      <c r="T20" s="312"/>
    </row>
    <row r="21" spans="1:20" ht="12.75" customHeight="1" x14ac:dyDescent="0.25">
      <c r="A21" s="330" t="s">
        <v>539</v>
      </c>
      <c r="B21" s="331"/>
      <c r="C21" s="332"/>
      <c r="D21" s="332"/>
      <c r="E21" s="332"/>
      <c r="F21" s="339"/>
      <c r="G21" s="339"/>
      <c r="H21" s="332"/>
      <c r="I21" s="332"/>
      <c r="J21" s="332"/>
      <c r="K21" s="332"/>
      <c r="L21" s="332"/>
      <c r="M21" s="338">
        <f t="shared" si="1"/>
        <v>0</v>
      </c>
      <c r="O21" s="312"/>
      <c r="P21" s="312"/>
      <c r="Q21" s="312"/>
      <c r="R21" s="312"/>
      <c r="S21" s="312"/>
      <c r="T21" s="312"/>
    </row>
    <row r="22" spans="1:20" ht="12.75" customHeight="1" x14ac:dyDescent="0.25">
      <c r="A22" s="330" t="s">
        <v>543</v>
      </c>
      <c r="B22" s="331"/>
      <c r="C22" s="332"/>
      <c r="D22" s="332"/>
      <c r="E22" s="332"/>
      <c r="F22" s="339"/>
      <c r="G22" s="339"/>
      <c r="H22" s="332"/>
      <c r="I22" s="332"/>
      <c r="J22" s="332"/>
      <c r="K22" s="332"/>
      <c r="L22" s="332"/>
      <c r="M22" s="338">
        <f t="shared" si="1"/>
        <v>0</v>
      </c>
      <c r="O22" s="312"/>
      <c r="P22" s="312"/>
      <c r="Q22" s="312"/>
      <c r="R22" s="312"/>
      <c r="S22" s="312"/>
      <c r="T22" s="312"/>
    </row>
    <row r="23" spans="1:20" ht="12.75" customHeight="1" x14ac:dyDescent="0.25">
      <c r="A23" s="330"/>
      <c r="B23" s="335" t="s">
        <v>20</v>
      </c>
      <c r="C23" s="338">
        <f t="shared" ref="C23:M23" si="2">SUM(C19:C22)</f>
        <v>79166672</v>
      </c>
      <c r="D23" s="338">
        <f t="shared" si="2"/>
        <v>0</v>
      </c>
      <c r="E23" s="338">
        <f t="shared" si="2"/>
        <v>26388888</v>
      </c>
      <c r="F23" s="338">
        <f t="shared" si="2"/>
        <v>26388888</v>
      </c>
      <c r="G23" s="338">
        <f t="shared" si="2"/>
        <v>26388896</v>
      </c>
      <c r="H23" s="338">
        <f t="shared" si="2"/>
        <v>0</v>
      </c>
      <c r="I23" s="338">
        <f t="shared" si="2"/>
        <v>0</v>
      </c>
      <c r="J23" s="338">
        <f t="shared" si="2"/>
        <v>0</v>
      </c>
      <c r="K23" s="338">
        <f t="shared" si="2"/>
        <v>0</v>
      </c>
      <c r="L23" s="338">
        <f t="shared" si="2"/>
        <v>0</v>
      </c>
      <c r="M23" s="338">
        <f t="shared" si="2"/>
        <v>79166672</v>
      </c>
      <c r="O23" s="312"/>
      <c r="P23" s="312"/>
      <c r="Q23" s="312"/>
      <c r="R23" s="312"/>
      <c r="S23" s="312"/>
      <c r="T23" s="312"/>
    </row>
    <row r="26" spans="1:20" x14ac:dyDescent="0.25">
      <c r="F26" s="313"/>
      <c r="G26" s="313"/>
      <c r="H26" s="313"/>
    </row>
  </sheetData>
  <mergeCells count="15">
    <mergeCell ref="A15:M15"/>
    <mergeCell ref="A17:A18"/>
    <mergeCell ref="B17:B18"/>
    <mergeCell ref="C17:C18"/>
    <mergeCell ref="D17:D18"/>
    <mergeCell ref="E17:L17"/>
    <mergeCell ref="M17:M18"/>
    <mergeCell ref="A3:M3"/>
    <mergeCell ref="A4:M4"/>
    <mergeCell ref="A6:M6"/>
    <mergeCell ref="A8:A9"/>
    <mergeCell ref="B8:B9"/>
    <mergeCell ref="C8:C9"/>
    <mergeCell ref="D8:D9"/>
    <mergeCell ref="E8:L8"/>
  </mergeCells>
  <printOptions horizontalCentered="1"/>
  <pageMargins left="0.19685039370078741" right="0.19685039370078741" top="0.5" bottom="0.19685039370078741" header="0.51181102362204722" footer="0.17"/>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AE91-3061-4894-95AA-7B24E9A13FC1}">
  <dimension ref="A1:L10"/>
  <sheetViews>
    <sheetView view="pageBreakPreview" zoomScaleNormal="100" zoomScaleSheetLayoutView="100" workbookViewId="0">
      <selection activeCell="K1" sqref="K1"/>
    </sheetView>
  </sheetViews>
  <sheetFormatPr defaultRowHeight="13.2" x14ac:dyDescent="0.25"/>
  <cols>
    <col min="1" max="1" width="2.44140625" style="340" customWidth="1"/>
    <col min="2" max="2" width="24.44140625" style="341" customWidth="1"/>
    <col min="3" max="3" width="15.44140625" style="340" customWidth="1"/>
    <col min="4" max="4" width="17.88671875" style="340" customWidth="1"/>
    <col min="5" max="5" width="14.109375" style="340" customWidth="1"/>
    <col min="6" max="6" width="14.44140625" style="340" customWidth="1"/>
    <col min="7" max="7" width="10.44140625" style="340" bestFit="1" customWidth="1"/>
    <col min="8" max="8" width="10.44140625" style="340" customWidth="1"/>
    <col min="9" max="9" width="10.109375" style="340" customWidth="1"/>
    <col min="10" max="10" width="10.5546875" style="340" customWidth="1"/>
    <col min="11" max="11" width="10.44140625" style="340" bestFit="1" customWidth="1"/>
    <col min="12" max="256" width="9.109375" style="340"/>
    <col min="257" max="257" width="2.44140625" style="340" customWidth="1"/>
    <col min="258" max="258" width="24.44140625" style="340" customWidth="1"/>
    <col min="259" max="259" width="15.44140625" style="340" customWidth="1"/>
    <col min="260" max="260" width="17.88671875" style="340" customWidth="1"/>
    <col min="261" max="261" width="14.109375" style="340" customWidth="1"/>
    <col min="262" max="262" width="14.44140625" style="340" customWidth="1"/>
    <col min="263" max="263" width="10.44140625" style="340" bestFit="1" customWidth="1"/>
    <col min="264" max="264" width="10.44140625" style="340" customWidth="1"/>
    <col min="265" max="265" width="10.109375" style="340" customWidth="1"/>
    <col min="266" max="266" width="10.5546875" style="340" customWidth="1"/>
    <col min="267" max="267" width="10.44140625" style="340" bestFit="1" customWidth="1"/>
    <col min="268" max="512" width="9.109375" style="340"/>
    <col min="513" max="513" width="2.44140625" style="340" customWidth="1"/>
    <col min="514" max="514" width="24.44140625" style="340" customWidth="1"/>
    <col min="515" max="515" width="15.44140625" style="340" customWidth="1"/>
    <col min="516" max="516" width="17.88671875" style="340" customWidth="1"/>
    <col min="517" max="517" width="14.109375" style="340" customWidth="1"/>
    <col min="518" max="518" width="14.44140625" style="340" customWidth="1"/>
    <col min="519" max="519" width="10.44140625" style="340" bestFit="1" customWidth="1"/>
    <col min="520" max="520" width="10.44140625" style="340" customWidth="1"/>
    <col min="521" max="521" width="10.109375" style="340" customWidth="1"/>
    <col min="522" max="522" width="10.5546875" style="340" customWidth="1"/>
    <col min="523" max="523" width="10.44140625" style="340" bestFit="1" customWidth="1"/>
    <col min="524" max="768" width="9.109375" style="340"/>
    <col min="769" max="769" width="2.44140625" style="340" customWidth="1"/>
    <col min="770" max="770" width="24.44140625" style="340" customWidth="1"/>
    <col min="771" max="771" width="15.44140625" style="340" customWidth="1"/>
    <col min="772" max="772" width="17.88671875" style="340" customWidth="1"/>
    <col min="773" max="773" width="14.109375" style="340" customWidth="1"/>
    <col min="774" max="774" width="14.44140625" style="340" customWidth="1"/>
    <col min="775" max="775" width="10.44140625" style="340" bestFit="1" customWidth="1"/>
    <col min="776" max="776" width="10.44140625" style="340" customWidth="1"/>
    <col min="777" max="777" width="10.109375" style="340" customWidth="1"/>
    <col min="778" max="778" width="10.5546875" style="340" customWidth="1"/>
    <col min="779" max="779" width="10.44140625" style="340" bestFit="1" customWidth="1"/>
    <col min="780" max="1024" width="9.109375" style="340"/>
    <col min="1025" max="1025" width="2.44140625" style="340" customWidth="1"/>
    <col min="1026" max="1026" width="24.44140625" style="340" customWidth="1"/>
    <col min="1027" max="1027" width="15.44140625" style="340" customWidth="1"/>
    <col min="1028" max="1028" width="17.88671875" style="340" customWidth="1"/>
    <col min="1029" max="1029" width="14.109375" style="340" customWidth="1"/>
    <col min="1030" max="1030" width="14.44140625" style="340" customWidth="1"/>
    <col min="1031" max="1031" width="10.44140625" style="340" bestFit="1" customWidth="1"/>
    <col min="1032" max="1032" width="10.44140625" style="340" customWidth="1"/>
    <col min="1033" max="1033" width="10.109375" style="340" customWidth="1"/>
    <col min="1034" max="1034" width="10.5546875" style="340" customWidth="1"/>
    <col min="1035" max="1035" width="10.44140625" style="340" bestFit="1" customWidth="1"/>
    <col min="1036" max="1280" width="9.109375" style="340"/>
    <col min="1281" max="1281" width="2.44140625" style="340" customWidth="1"/>
    <col min="1282" max="1282" width="24.44140625" style="340" customWidth="1"/>
    <col min="1283" max="1283" width="15.44140625" style="340" customWidth="1"/>
    <col min="1284" max="1284" width="17.88671875" style="340" customWidth="1"/>
    <col min="1285" max="1285" width="14.109375" style="340" customWidth="1"/>
    <col min="1286" max="1286" width="14.44140625" style="340" customWidth="1"/>
    <col min="1287" max="1287" width="10.44140625" style="340" bestFit="1" customWidth="1"/>
    <col min="1288" max="1288" width="10.44140625" style="340" customWidth="1"/>
    <col min="1289" max="1289" width="10.109375" style="340" customWidth="1"/>
    <col min="1290" max="1290" width="10.5546875" style="340" customWidth="1"/>
    <col min="1291" max="1291" width="10.44140625" style="340" bestFit="1" customWidth="1"/>
    <col min="1292" max="1536" width="9.109375" style="340"/>
    <col min="1537" max="1537" width="2.44140625" style="340" customWidth="1"/>
    <col min="1538" max="1538" width="24.44140625" style="340" customWidth="1"/>
    <col min="1539" max="1539" width="15.44140625" style="340" customWidth="1"/>
    <col min="1540" max="1540" width="17.88671875" style="340" customWidth="1"/>
    <col min="1541" max="1541" width="14.109375" style="340" customWidth="1"/>
    <col min="1542" max="1542" width="14.44140625" style="340" customWidth="1"/>
    <col min="1543" max="1543" width="10.44140625" style="340" bestFit="1" customWidth="1"/>
    <col min="1544" max="1544" width="10.44140625" style="340" customWidth="1"/>
    <col min="1545" max="1545" width="10.109375" style="340" customWidth="1"/>
    <col min="1546" max="1546" width="10.5546875" style="340" customWidth="1"/>
    <col min="1547" max="1547" width="10.44140625" style="340" bestFit="1" customWidth="1"/>
    <col min="1548" max="1792" width="9.109375" style="340"/>
    <col min="1793" max="1793" width="2.44140625" style="340" customWidth="1"/>
    <col min="1794" max="1794" width="24.44140625" style="340" customWidth="1"/>
    <col min="1795" max="1795" width="15.44140625" style="340" customWidth="1"/>
    <col min="1796" max="1796" width="17.88671875" style="340" customWidth="1"/>
    <col min="1797" max="1797" width="14.109375" style="340" customWidth="1"/>
    <col min="1798" max="1798" width="14.44140625" style="340" customWidth="1"/>
    <col min="1799" max="1799" width="10.44140625" style="340" bestFit="1" customWidth="1"/>
    <col min="1800" max="1800" width="10.44140625" style="340" customWidth="1"/>
    <col min="1801" max="1801" width="10.109375" style="340" customWidth="1"/>
    <col min="1802" max="1802" width="10.5546875" style="340" customWidth="1"/>
    <col min="1803" max="1803" width="10.44140625" style="340" bestFit="1" customWidth="1"/>
    <col min="1804" max="2048" width="9.109375" style="340"/>
    <col min="2049" max="2049" width="2.44140625" style="340" customWidth="1"/>
    <col min="2050" max="2050" width="24.44140625" style="340" customWidth="1"/>
    <col min="2051" max="2051" width="15.44140625" style="340" customWidth="1"/>
    <col min="2052" max="2052" width="17.88671875" style="340" customWidth="1"/>
    <col min="2053" max="2053" width="14.109375" style="340" customWidth="1"/>
    <col min="2054" max="2054" width="14.44140625" style="340" customWidth="1"/>
    <col min="2055" max="2055" width="10.44140625" style="340" bestFit="1" customWidth="1"/>
    <col min="2056" max="2056" width="10.44140625" style="340" customWidth="1"/>
    <col min="2057" max="2057" width="10.109375" style="340" customWidth="1"/>
    <col min="2058" max="2058" width="10.5546875" style="340" customWidth="1"/>
    <col min="2059" max="2059" width="10.44140625" style="340" bestFit="1" customWidth="1"/>
    <col min="2060" max="2304" width="9.109375" style="340"/>
    <col min="2305" max="2305" width="2.44140625" style="340" customWidth="1"/>
    <col min="2306" max="2306" width="24.44140625" style="340" customWidth="1"/>
    <col min="2307" max="2307" width="15.44140625" style="340" customWidth="1"/>
    <col min="2308" max="2308" width="17.88671875" style="340" customWidth="1"/>
    <col min="2309" max="2309" width="14.109375" style="340" customWidth="1"/>
    <col min="2310" max="2310" width="14.44140625" style="340" customWidth="1"/>
    <col min="2311" max="2311" width="10.44140625" style="340" bestFit="1" customWidth="1"/>
    <col min="2312" max="2312" width="10.44140625" style="340" customWidth="1"/>
    <col min="2313" max="2313" width="10.109375" style="340" customWidth="1"/>
    <col min="2314" max="2314" width="10.5546875" style="340" customWidth="1"/>
    <col min="2315" max="2315" width="10.44140625" style="340" bestFit="1" customWidth="1"/>
    <col min="2316" max="2560" width="9.109375" style="340"/>
    <col min="2561" max="2561" width="2.44140625" style="340" customWidth="1"/>
    <col min="2562" max="2562" width="24.44140625" style="340" customWidth="1"/>
    <col min="2563" max="2563" width="15.44140625" style="340" customWidth="1"/>
    <col min="2564" max="2564" width="17.88671875" style="340" customWidth="1"/>
    <col min="2565" max="2565" width="14.109375" style="340" customWidth="1"/>
    <col min="2566" max="2566" width="14.44140625" style="340" customWidth="1"/>
    <col min="2567" max="2567" width="10.44140625" style="340" bestFit="1" customWidth="1"/>
    <col min="2568" max="2568" width="10.44140625" style="340" customWidth="1"/>
    <col min="2569" max="2569" width="10.109375" style="340" customWidth="1"/>
    <col min="2570" max="2570" width="10.5546875" style="340" customWidth="1"/>
    <col min="2571" max="2571" width="10.44140625" style="340" bestFit="1" customWidth="1"/>
    <col min="2572" max="2816" width="9.109375" style="340"/>
    <col min="2817" max="2817" width="2.44140625" style="340" customWidth="1"/>
    <col min="2818" max="2818" width="24.44140625" style="340" customWidth="1"/>
    <col min="2819" max="2819" width="15.44140625" style="340" customWidth="1"/>
    <col min="2820" max="2820" width="17.88671875" style="340" customWidth="1"/>
    <col min="2821" max="2821" width="14.109375" style="340" customWidth="1"/>
    <col min="2822" max="2822" width="14.44140625" style="340" customWidth="1"/>
    <col min="2823" max="2823" width="10.44140625" style="340" bestFit="1" customWidth="1"/>
    <col min="2824" max="2824" width="10.44140625" style="340" customWidth="1"/>
    <col min="2825" max="2825" width="10.109375" style="340" customWidth="1"/>
    <col min="2826" max="2826" width="10.5546875" style="340" customWidth="1"/>
    <col min="2827" max="2827" width="10.44140625" style="340" bestFit="1" customWidth="1"/>
    <col min="2828" max="3072" width="9.109375" style="340"/>
    <col min="3073" max="3073" width="2.44140625" style="340" customWidth="1"/>
    <col min="3074" max="3074" width="24.44140625" style="340" customWidth="1"/>
    <col min="3075" max="3075" width="15.44140625" style="340" customWidth="1"/>
    <col min="3076" max="3076" width="17.88671875" style="340" customWidth="1"/>
    <col min="3077" max="3077" width="14.109375" style="340" customWidth="1"/>
    <col min="3078" max="3078" width="14.44140625" style="340" customWidth="1"/>
    <col min="3079" max="3079" width="10.44140625" style="340" bestFit="1" customWidth="1"/>
    <col min="3080" max="3080" width="10.44140625" style="340" customWidth="1"/>
    <col min="3081" max="3081" width="10.109375" style="340" customWidth="1"/>
    <col min="3082" max="3082" width="10.5546875" style="340" customWidth="1"/>
    <col min="3083" max="3083" width="10.44140625" style="340" bestFit="1" customWidth="1"/>
    <col min="3084" max="3328" width="9.109375" style="340"/>
    <col min="3329" max="3329" width="2.44140625" style="340" customWidth="1"/>
    <col min="3330" max="3330" width="24.44140625" style="340" customWidth="1"/>
    <col min="3331" max="3331" width="15.44140625" style="340" customWidth="1"/>
    <col min="3332" max="3332" width="17.88671875" style="340" customWidth="1"/>
    <col min="3333" max="3333" width="14.109375" style="340" customWidth="1"/>
    <col min="3334" max="3334" width="14.44140625" style="340" customWidth="1"/>
    <col min="3335" max="3335" width="10.44140625" style="340" bestFit="1" customWidth="1"/>
    <col min="3336" max="3336" width="10.44140625" style="340" customWidth="1"/>
    <col min="3337" max="3337" width="10.109375" style="340" customWidth="1"/>
    <col min="3338" max="3338" width="10.5546875" style="340" customWidth="1"/>
    <col min="3339" max="3339" width="10.44140625" style="340" bestFit="1" customWidth="1"/>
    <col min="3340" max="3584" width="9.109375" style="340"/>
    <col min="3585" max="3585" width="2.44140625" style="340" customWidth="1"/>
    <col min="3586" max="3586" width="24.44140625" style="340" customWidth="1"/>
    <col min="3587" max="3587" width="15.44140625" style="340" customWidth="1"/>
    <col min="3588" max="3588" width="17.88671875" style="340" customWidth="1"/>
    <col min="3589" max="3589" width="14.109375" style="340" customWidth="1"/>
    <col min="3590" max="3590" width="14.44140625" style="340" customWidth="1"/>
    <col min="3591" max="3591" width="10.44140625" style="340" bestFit="1" customWidth="1"/>
    <col min="3592" max="3592" width="10.44140625" style="340" customWidth="1"/>
    <col min="3593" max="3593" width="10.109375" style="340" customWidth="1"/>
    <col min="3594" max="3594" width="10.5546875" style="340" customWidth="1"/>
    <col min="3595" max="3595" width="10.44140625" style="340" bestFit="1" customWidth="1"/>
    <col min="3596" max="3840" width="9.109375" style="340"/>
    <col min="3841" max="3841" width="2.44140625" style="340" customWidth="1"/>
    <col min="3842" max="3842" width="24.44140625" style="340" customWidth="1"/>
    <col min="3843" max="3843" width="15.44140625" style="340" customWidth="1"/>
    <col min="3844" max="3844" width="17.88671875" style="340" customWidth="1"/>
    <col min="3845" max="3845" width="14.109375" style="340" customWidth="1"/>
    <col min="3846" max="3846" width="14.44140625" style="340" customWidth="1"/>
    <col min="3847" max="3847" width="10.44140625" style="340" bestFit="1" customWidth="1"/>
    <col min="3848" max="3848" width="10.44140625" style="340" customWidth="1"/>
    <col min="3849" max="3849" width="10.109375" style="340" customWidth="1"/>
    <col min="3850" max="3850" width="10.5546875" style="340" customWidth="1"/>
    <col min="3851" max="3851" width="10.44140625" style="340" bestFit="1" customWidth="1"/>
    <col min="3852" max="4096" width="9.109375" style="340"/>
    <col min="4097" max="4097" width="2.44140625" style="340" customWidth="1"/>
    <col min="4098" max="4098" width="24.44140625" style="340" customWidth="1"/>
    <col min="4099" max="4099" width="15.44140625" style="340" customWidth="1"/>
    <col min="4100" max="4100" width="17.88671875" style="340" customWidth="1"/>
    <col min="4101" max="4101" width="14.109375" style="340" customWidth="1"/>
    <col min="4102" max="4102" width="14.44140625" style="340" customWidth="1"/>
    <col min="4103" max="4103" width="10.44140625" style="340" bestFit="1" customWidth="1"/>
    <col min="4104" max="4104" width="10.44140625" style="340" customWidth="1"/>
    <col min="4105" max="4105" width="10.109375" style="340" customWidth="1"/>
    <col min="4106" max="4106" width="10.5546875" style="340" customWidth="1"/>
    <col min="4107" max="4107" width="10.44140625" style="340" bestFit="1" customWidth="1"/>
    <col min="4108" max="4352" width="9.109375" style="340"/>
    <col min="4353" max="4353" width="2.44140625" style="340" customWidth="1"/>
    <col min="4354" max="4354" width="24.44140625" style="340" customWidth="1"/>
    <col min="4355" max="4355" width="15.44140625" style="340" customWidth="1"/>
    <col min="4356" max="4356" width="17.88671875" style="340" customWidth="1"/>
    <col min="4357" max="4357" width="14.109375" style="340" customWidth="1"/>
    <col min="4358" max="4358" width="14.44140625" style="340" customWidth="1"/>
    <col min="4359" max="4359" width="10.44140625" style="340" bestFit="1" customWidth="1"/>
    <col min="4360" max="4360" width="10.44140625" style="340" customWidth="1"/>
    <col min="4361" max="4361" width="10.109375" style="340" customWidth="1"/>
    <col min="4362" max="4362" width="10.5546875" style="340" customWidth="1"/>
    <col min="4363" max="4363" width="10.44140625" style="340" bestFit="1" customWidth="1"/>
    <col min="4364" max="4608" width="9.109375" style="340"/>
    <col min="4609" max="4609" width="2.44140625" style="340" customWidth="1"/>
    <col min="4610" max="4610" width="24.44140625" style="340" customWidth="1"/>
    <col min="4611" max="4611" width="15.44140625" style="340" customWidth="1"/>
    <col min="4612" max="4612" width="17.88671875" style="340" customWidth="1"/>
    <col min="4613" max="4613" width="14.109375" style="340" customWidth="1"/>
    <col min="4614" max="4614" width="14.44140625" style="340" customWidth="1"/>
    <col min="4615" max="4615" width="10.44140625" style="340" bestFit="1" customWidth="1"/>
    <col min="4616" max="4616" width="10.44140625" style="340" customWidth="1"/>
    <col min="4617" max="4617" width="10.109375" style="340" customWidth="1"/>
    <col min="4618" max="4618" width="10.5546875" style="340" customWidth="1"/>
    <col min="4619" max="4619" width="10.44140625" style="340" bestFit="1" customWidth="1"/>
    <col min="4620" max="4864" width="9.109375" style="340"/>
    <col min="4865" max="4865" width="2.44140625" style="340" customWidth="1"/>
    <col min="4866" max="4866" width="24.44140625" style="340" customWidth="1"/>
    <col min="4867" max="4867" width="15.44140625" style="340" customWidth="1"/>
    <col min="4868" max="4868" width="17.88671875" style="340" customWidth="1"/>
    <col min="4869" max="4869" width="14.109375" style="340" customWidth="1"/>
    <col min="4870" max="4870" width="14.44140625" style="340" customWidth="1"/>
    <col min="4871" max="4871" width="10.44140625" style="340" bestFit="1" customWidth="1"/>
    <col min="4872" max="4872" width="10.44140625" style="340" customWidth="1"/>
    <col min="4873" max="4873" width="10.109375" style="340" customWidth="1"/>
    <col min="4874" max="4874" width="10.5546875" style="340" customWidth="1"/>
    <col min="4875" max="4875" width="10.44140625" style="340" bestFit="1" customWidth="1"/>
    <col min="4876" max="5120" width="9.109375" style="340"/>
    <col min="5121" max="5121" width="2.44140625" style="340" customWidth="1"/>
    <col min="5122" max="5122" width="24.44140625" style="340" customWidth="1"/>
    <col min="5123" max="5123" width="15.44140625" style="340" customWidth="1"/>
    <col min="5124" max="5124" width="17.88671875" style="340" customWidth="1"/>
    <col min="5125" max="5125" width="14.109375" style="340" customWidth="1"/>
    <col min="5126" max="5126" width="14.44140625" style="340" customWidth="1"/>
    <col min="5127" max="5127" width="10.44140625" style="340" bestFit="1" customWidth="1"/>
    <col min="5128" max="5128" width="10.44140625" style="340" customWidth="1"/>
    <col min="5129" max="5129" width="10.109375" style="340" customWidth="1"/>
    <col min="5130" max="5130" width="10.5546875" style="340" customWidth="1"/>
    <col min="5131" max="5131" width="10.44140625" style="340" bestFit="1" customWidth="1"/>
    <col min="5132" max="5376" width="9.109375" style="340"/>
    <col min="5377" max="5377" width="2.44140625" style="340" customWidth="1"/>
    <col min="5378" max="5378" width="24.44140625" style="340" customWidth="1"/>
    <col min="5379" max="5379" width="15.44140625" style="340" customWidth="1"/>
    <col min="5380" max="5380" width="17.88671875" style="340" customWidth="1"/>
    <col min="5381" max="5381" width="14.109375" style="340" customWidth="1"/>
    <col min="5382" max="5382" width="14.44140625" style="340" customWidth="1"/>
    <col min="5383" max="5383" width="10.44140625" style="340" bestFit="1" customWidth="1"/>
    <col min="5384" max="5384" width="10.44140625" style="340" customWidth="1"/>
    <col min="5385" max="5385" width="10.109375" style="340" customWidth="1"/>
    <col min="5386" max="5386" width="10.5546875" style="340" customWidth="1"/>
    <col min="5387" max="5387" width="10.44140625" style="340" bestFit="1" customWidth="1"/>
    <col min="5388" max="5632" width="9.109375" style="340"/>
    <col min="5633" max="5633" width="2.44140625" style="340" customWidth="1"/>
    <col min="5634" max="5634" width="24.44140625" style="340" customWidth="1"/>
    <col min="5635" max="5635" width="15.44140625" style="340" customWidth="1"/>
    <col min="5636" max="5636" width="17.88671875" style="340" customWidth="1"/>
    <col min="5637" max="5637" width="14.109375" style="340" customWidth="1"/>
    <col min="5638" max="5638" width="14.44140625" style="340" customWidth="1"/>
    <col min="5639" max="5639" width="10.44140625" style="340" bestFit="1" customWidth="1"/>
    <col min="5640" max="5640" width="10.44140625" style="340" customWidth="1"/>
    <col min="5641" max="5641" width="10.109375" style="340" customWidth="1"/>
    <col min="5642" max="5642" width="10.5546875" style="340" customWidth="1"/>
    <col min="5643" max="5643" width="10.44140625" style="340" bestFit="1" customWidth="1"/>
    <col min="5644" max="5888" width="9.109375" style="340"/>
    <col min="5889" max="5889" width="2.44140625" style="340" customWidth="1"/>
    <col min="5890" max="5890" width="24.44140625" style="340" customWidth="1"/>
    <col min="5891" max="5891" width="15.44140625" style="340" customWidth="1"/>
    <col min="5892" max="5892" width="17.88671875" style="340" customWidth="1"/>
    <col min="5893" max="5893" width="14.109375" style="340" customWidth="1"/>
    <col min="5894" max="5894" width="14.44140625" style="340" customWidth="1"/>
    <col min="5895" max="5895" width="10.44140625" style="340" bestFit="1" customWidth="1"/>
    <col min="5896" max="5896" width="10.44140625" style="340" customWidth="1"/>
    <col min="5897" max="5897" width="10.109375" style="340" customWidth="1"/>
    <col min="5898" max="5898" width="10.5546875" style="340" customWidth="1"/>
    <col min="5899" max="5899" width="10.44140625" style="340" bestFit="1" customWidth="1"/>
    <col min="5900" max="6144" width="9.109375" style="340"/>
    <col min="6145" max="6145" width="2.44140625" style="340" customWidth="1"/>
    <col min="6146" max="6146" width="24.44140625" style="340" customWidth="1"/>
    <col min="6147" max="6147" width="15.44140625" style="340" customWidth="1"/>
    <col min="6148" max="6148" width="17.88671875" style="340" customWidth="1"/>
    <col min="6149" max="6149" width="14.109375" style="340" customWidth="1"/>
    <col min="6150" max="6150" width="14.44140625" style="340" customWidth="1"/>
    <col min="6151" max="6151" width="10.44140625" style="340" bestFit="1" customWidth="1"/>
    <col min="6152" max="6152" width="10.44140625" style="340" customWidth="1"/>
    <col min="6153" max="6153" width="10.109375" style="340" customWidth="1"/>
    <col min="6154" max="6154" width="10.5546875" style="340" customWidth="1"/>
    <col min="6155" max="6155" width="10.44140625" style="340" bestFit="1" customWidth="1"/>
    <col min="6156" max="6400" width="9.109375" style="340"/>
    <col min="6401" max="6401" width="2.44140625" style="340" customWidth="1"/>
    <col min="6402" max="6402" width="24.44140625" style="340" customWidth="1"/>
    <col min="6403" max="6403" width="15.44140625" style="340" customWidth="1"/>
    <col min="6404" max="6404" width="17.88671875" style="340" customWidth="1"/>
    <col min="6405" max="6405" width="14.109375" style="340" customWidth="1"/>
    <col min="6406" max="6406" width="14.44140625" style="340" customWidth="1"/>
    <col min="6407" max="6407" width="10.44140625" style="340" bestFit="1" customWidth="1"/>
    <col min="6408" max="6408" width="10.44140625" style="340" customWidth="1"/>
    <col min="6409" max="6409" width="10.109375" style="340" customWidth="1"/>
    <col min="6410" max="6410" width="10.5546875" style="340" customWidth="1"/>
    <col min="6411" max="6411" width="10.44140625" style="340" bestFit="1" customWidth="1"/>
    <col min="6412" max="6656" width="9.109375" style="340"/>
    <col min="6657" max="6657" width="2.44140625" style="340" customWidth="1"/>
    <col min="6658" max="6658" width="24.44140625" style="340" customWidth="1"/>
    <col min="6659" max="6659" width="15.44140625" style="340" customWidth="1"/>
    <col min="6660" max="6660" width="17.88671875" style="340" customWidth="1"/>
    <col min="6661" max="6661" width="14.109375" style="340" customWidth="1"/>
    <col min="6662" max="6662" width="14.44140625" style="340" customWidth="1"/>
    <col min="6663" max="6663" width="10.44140625" style="340" bestFit="1" customWidth="1"/>
    <col min="6664" max="6664" width="10.44140625" style="340" customWidth="1"/>
    <col min="6665" max="6665" width="10.109375" style="340" customWidth="1"/>
    <col min="6666" max="6666" width="10.5546875" style="340" customWidth="1"/>
    <col min="6667" max="6667" width="10.44140625" style="340" bestFit="1" customWidth="1"/>
    <col min="6668" max="6912" width="9.109375" style="340"/>
    <col min="6913" max="6913" width="2.44140625" style="340" customWidth="1"/>
    <col min="6914" max="6914" width="24.44140625" style="340" customWidth="1"/>
    <col min="6915" max="6915" width="15.44140625" style="340" customWidth="1"/>
    <col min="6916" max="6916" width="17.88671875" style="340" customWidth="1"/>
    <col min="6917" max="6917" width="14.109375" style="340" customWidth="1"/>
    <col min="6918" max="6918" width="14.44140625" style="340" customWidth="1"/>
    <col min="6919" max="6919" width="10.44140625" style="340" bestFit="1" customWidth="1"/>
    <col min="6920" max="6920" width="10.44140625" style="340" customWidth="1"/>
    <col min="6921" max="6921" width="10.109375" style="340" customWidth="1"/>
    <col min="6922" max="6922" width="10.5546875" style="340" customWidth="1"/>
    <col min="6923" max="6923" width="10.44140625" style="340" bestFit="1" customWidth="1"/>
    <col min="6924" max="7168" width="9.109375" style="340"/>
    <col min="7169" max="7169" width="2.44140625" style="340" customWidth="1"/>
    <col min="7170" max="7170" width="24.44140625" style="340" customWidth="1"/>
    <col min="7171" max="7171" width="15.44140625" style="340" customWidth="1"/>
    <col min="7172" max="7172" width="17.88671875" style="340" customWidth="1"/>
    <col min="7173" max="7173" width="14.109375" style="340" customWidth="1"/>
    <col min="7174" max="7174" width="14.44140625" style="340" customWidth="1"/>
    <col min="7175" max="7175" width="10.44140625" style="340" bestFit="1" customWidth="1"/>
    <col min="7176" max="7176" width="10.44140625" style="340" customWidth="1"/>
    <col min="7177" max="7177" width="10.109375" style="340" customWidth="1"/>
    <col min="7178" max="7178" width="10.5546875" style="340" customWidth="1"/>
    <col min="7179" max="7179" width="10.44140625" style="340" bestFit="1" customWidth="1"/>
    <col min="7180" max="7424" width="9.109375" style="340"/>
    <col min="7425" max="7425" width="2.44140625" style="340" customWidth="1"/>
    <col min="7426" max="7426" width="24.44140625" style="340" customWidth="1"/>
    <col min="7427" max="7427" width="15.44140625" style="340" customWidth="1"/>
    <col min="7428" max="7428" width="17.88671875" style="340" customWidth="1"/>
    <col min="7429" max="7429" width="14.109375" style="340" customWidth="1"/>
    <col min="7430" max="7430" width="14.44140625" style="340" customWidth="1"/>
    <col min="7431" max="7431" width="10.44140625" style="340" bestFit="1" customWidth="1"/>
    <col min="7432" max="7432" width="10.44140625" style="340" customWidth="1"/>
    <col min="7433" max="7433" width="10.109375" style="340" customWidth="1"/>
    <col min="7434" max="7434" width="10.5546875" style="340" customWidth="1"/>
    <col min="7435" max="7435" width="10.44140625" style="340" bestFit="1" customWidth="1"/>
    <col min="7436" max="7680" width="9.109375" style="340"/>
    <col min="7681" max="7681" width="2.44140625" style="340" customWidth="1"/>
    <col min="7682" max="7682" width="24.44140625" style="340" customWidth="1"/>
    <col min="7683" max="7683" width="15.44140625" style="340" customWidth="1"/>
    <col min="7684" max="7684" width="17.88671875" style="340" customWidth="1"/>
    <col min="7685" max="7685" width="14.109375" style="340" customWidth="1"/>
    <col min="7686" max="7686" width="14.44140625" style="340" customWidth="1"/>
    <col min="7687" max="7687" width="10.44140625" style="340" bestFit="1" customWidth="1"/>
    <col min="7688" max="7688" width="10.44140625" style="340" customWidth="1"/>
    <col min="7689" max="7689" width="10.109375" style="340" customWidth="1"/>
    <col min="7690" max="7690" width="10.5546875" style="340" customWidth="1"/>
    <col min="7691" max="7691" width="10.44140625" style="340" bestFit="1" customWidth="1"/>
    <col min="7692" max="7936" width="9.109375" style="340"/>
    <col min="7937" max="7937" width="2.44140625" style="340" customWidth="1"/>
    <col min="7938" max="7938" width="24.44140625" style="340" customWidth="1"/>
    <col min="7939" max="7939" width="15.44140625" style="340" customWidth="1"/>
    <col min="7940" max="7940" width="17.88671875" style="340" customWidth="1"/>
    <col min="7941" max="7941" width="14.109375" style="340" customWidth="1"/>
    <col min="7942" max="7942" width="14.44140625" style="340" customWidth="1"/>
    <col min="7943" max="7943" width="10.44140625" style="340" bestFit="1" customWidth="1"/>
    <col min="7944" max="7944" width="10.44140625" style="340" customWidth="1"/>
    <col min="7945" max="7945" width="10.109375" style="340" customWidth="1"/>
    <col min="7946" max="7946" width="10.5546875" style="340" customWidth="1"/>
    <col min="7947" max="7947" width="10.44140625" style="340" bestFit="1" customWidth="1"/>
    <col min="7948" max="8192" width="9.109375" style="340"/>
    <col min="8193" max="8193" width="2.44140625" style="340" customWidth="1"/>
    <col min="8194" max="8194" width="24.44140625" style="340" customWidth="1"/>
    <col min="8195" max="8195" width="15.44140625" style="340" customWidth="1"/>
    <col min="8196" max="8196" width="17.88671875" style="340" customWidth="1"/>
    <col min="8197" max="8197" width="14.109375" style="340" customWidth="1"/>
    <col min="8198" max="8198" width="14.44140625" style="340" customWidth="1"/>
    <col min="8199" max="8199" width="10.44140625" style="340" bestFit="1" customWidth="1"/>
    <col min="8200" max="8200" width="10.44140625" style="340" customWidth="1"/>
    <col min="8201" max="8201" width="10.109375" style="340" customWidth="1"/>
    <col min="8202" max="8202" width="10.5546875" style="340" customWidth="1"/>
    <col min="8203" max="8203" width="10.44140625" style="340" bestFit="1" customWidth="1"/>
    <col min="8204" max="8448" width="9.109375" style="340"/>
    <col min="8449" max="8449" width="2.44140625" style="340" customWidth="1"/>
    <col min="8450" max="8450" width="24.44140625" style="340" customWidth="1"/>
    <col min="8451" max="8451" width="15.44140625" style="340" customWidth="1"/>
    <col min="8452" max="8452" width="17.88671875" style="340" customWidth="1"/>
    <col min="8453" max="8453" width="14.109375" style="340" customWidth="1"/>
    <col min="8454" max="8454" width="14.44140625" style="340" customWidth="1"/>
    <col min="8455" max="8455" width="10.44140625" style="340" bestFit="1" customWidth="1"/>
    <col min="8456" max="8456" width="10.44140625" style="340" customWidth="1"/>
    <col min="8457" max="8457" width="10.109375" style="340" customWidth="1"/>
    <col min="8458" max="8458" width="10.5546875" style="340" customWidth="1"/>
    <col min="8459" max="8459" width="10.44140625" style="340" bestFit="1" customWidth="1"/>
    <col min="8460" max="8704" width="9.109375" style="340"/>
    <col min="8705" max="8705" width="2.44140625" style="340" customWidth="1"/>
    <col min="8706" max="8706" width="24.44140625" style="340" customWidth="1"/>
    <col min="8707" max="8707" width="15.44140625" style="340" customWidth="1"/>
    <col min="8708" max="8708" width="17.88671875" style="340" customWidth="1"/>
    <col min="8709" max="8709" width="14.109375" style="340" customWidth="1"/>
    <col min="8710" max="8710" width="14.44140625" style="340" customWidth="1"/>
    <col min="8711" max="8711" width="10.44140625" style="340" bestFit="1" customWidth="1"/>
    <col min="8712" max="8712" width="10.44140625" style="340" customWidth="1"/>
    <col min="8713" max="8713" width="10.109375" style="340" customWidth="1"/>
    <col min="8714" max="8714" width="10.5546875" style="340" customWidth="1"/>
    <col min="8715" max="8715" width="10.44140625" style="340" bestFit="1" customWidth="1"/>
    <col min="8716" max="8960" width="9.109375" style="340"/>
    <col min="8961" max="8961" width="2.44140625" style="340" customWidth="1"/>
    <col min="8962" max="8962" width="24.44140625" style="340" customWidth="1"/>
    <col min="8963" max="8963" width="15.44140625" style="340" customWidth="1"/>
    <col min="8964" max="8964" width="17.88671875" style="340" customWidth="1"/>
    <col min="8965" max="8965" width="14.109375" style="340" customWidth="1"/>
    <col min="8966" max="8966" width="14.44140625" style="340" customWidth="1"/>
    <col min="8967" max="8967" width="10.44140625" style="340" bestFit="1" customWidth="1"/>
    <col min="8968" max="8968" width="10.44140625" style="340" customWidth="1"/>
    <col min="8969" max="8969" width="10.109375" style="340" customWidth="1"/>
    <col min="8970" max="8970" width="10.5546875" style="340" customWidth="1"/>
    <col min="8971" max="8971" width="10.44140625" style="340" bestFit="1" customWidth="1"/>
    <col min="8972" max="9216" width="9.109375" style="340"/>
    <col min="9217" max="9217" width="2.44140625" style="340" customWidth="1"/>
    <col min="9218" max="9218" width="24.44140625" style="340" customWidth="1"/>
    <col min="9219" max="9219" width="15.44140625" style="340" customWidth="1"/>
    <col min="9220" max="9220" width="17.88671875" style="340" customWidth="1"/>
    <col min="9221" max="9221" width="14.109375" style="340" customWidth="1"/>
    <col min="9222" max="9222" width="14.44140625" style="340" customWidth="1"/>
    <col min="9223" max="9223" width="10.44140625" style="340" bestFit="1" customWidth="1"/>
    <col min="9224" max="9224" width="10.44140625" style="340" customWidth="1"/>
    <col min="9225" max="9225" width="10.109375" style="340" customWidth="1"/>
    <col min="9226" max="9226" width="10.5546875" style="340" customWidth="1"/>
    <col min="9227" max="9227" width="10.44140625" style="340" bestFit="1" customWidth="1"/>
    <col min="9228" max="9472" width="9.109375" style="340"/>
    <col min="9473" max="9473" width="2.44140625" style="340" customWidth="1"/>
    <col min="9474" max="9474" width="24.44140625" style="340" customWidth="1"/>
    <col min="9475" max="9475" width="15.44140625" style="340" customWidth="1"/>
    <col min="9476" max="9476" width="17.88671875" style="340" customWidth="1"/>
    <col min="9477" max="9477" width="14.109375" style="340" customWidth="1"/>
    <col min="9478" max="9478" width="14.44140625" style="340" customWidth="1"/>
    <col min="9479" max="9479" width="10.44140625" style="340" bestFit="1" customWidth="1"/>
    <col min="9480" max="9480" width="10.44140625" style="340" customWidth="1"/>
    <col min="9481" max="9481" width="10.109375" style="340" customWidth="1"/>
    <col min="9482" max="9482" width="10.5546875" style="340" customWidth="1"/>
    <col min="9483" max="9483" width="10.44140625" style="340" bestFit="1" customWidth="1"/>
    <col min="9484" max="9728" width="9.109375" style="340"/>
    <col min="9729" max="9729" width="2.44140625" style="340" customWidth="1"/>
    <col min="9730" max="9730" width="24.44140625" style="340" customWidth="1"/>
    <col min="9731" max="9731" width="15.44140625" style="340" customWidth="1"/>
    <col min="9732" max="9732" width="17.88671875" style="340" customWidth="1"/>
    <col min="9733" max="9733" width="14.109375" style="340" customWidth="1"/>
    <col min="9734" max="9734" width="14.44140625" style="340" customWidth="1"/>
    <col min="9735" max="9735" width="10.44140625" style="340" bestFit="1" customWidth="1"/>
    <col min="9736" max="9736" width="10.44140625" style="340" customWidth="1"/>
    <col min="9737" max="9737" width="10.109375" style="340" customWidth="1"/>
    <col min="9738" max="9738" width="10.5546875" style="340" customWidth="1"/>
    <col min="9739" max="9739" width="10.44140625" style="340" bestFit="1" customWidth="1"/>
    <col min="9740" max="9984" width="9.109375" style="340"/>
    <col min="9985" max="9985" width="2.44140625" style="340" customWidth="1"/>
    <col min="9986" max="9986" width="24.44140625" style="340" customWidth="1"/>
    <col min="9987" max="9987" width="15.44140625" style="340" customWidth="1"/>
    <col min="9988" max="9988" width="17.88671875" style="340" customWidth="1"/>
    <col min="9989" max="9989" width="14.109375" style="340" customWidth="1"/>
    <col min="9990" max="9990" width="14.44140625" style="340" customWidth="1"/>
    <col min="9991" max="9991" width="10.44140625" style="340" bestFit="1" customWidth="1"/>
    <col min="9992" max="9992" width="10.44140625" style="340" customWidth="1"/>
    <col min="9993" max="9993" width="10.109375" style="340" customWidth="1"/>
    <col min="9994" max="9994" width="10.5546875" style="340" customWidth="1"/>
    <col min="9995" max="9995" width="10.44140625" style="340" bestFit="1" customWidth="1"/>
    <col min="9996" max="10240" width="9.109375" style="340"/>
    <col min="10241" max="10241" width="2.44140625" style="340" customWidth="1"/>
    <col min="10242" max="10242" width="24.44140625" style="340" customWidth="1"/>
    <col min="10243" max="10243" width="15.44140625" style="340" customWidth="1"/>
    <col min="10244" max="10244" width="17.88671875" style="340" customWidth="1"/>
    <col min="10245" max="10245" width="14.109375" style="340" customWidth="1"/>
    <col min="10246" max="10246" width="14.44140625" style="340" customWidth="1"/>
    <col min="10247" max="10247" width="10.44140625" style="340" bestFit="1" customWidth="1"/>
    <col min="10248" max="10248" width="10.44140625" style="340" customWidth="1"/>
    <col min="10249" max="10249" width="10.109375" style="340" customWidth="1"/>
    <col min="10250" max="10250" width="10.5546875" style="340" customWidth="1"/>
    <col min="10251" max="10251" width="10.44140625" style="340" bestFit="1" customWidth="1"/>
    <col min="10252" max="10496" width="9.109375" style="340"/>
    <col min="10497" max="10497" width="2.44140625" style="340" customWidth="1"/>
    <col min="10498" max="10498" width="24.44140625" style="340" customWidth="1"/>
    <col min="10499" max="10499" width="15.44140625" style="340" customWidth="1"/>
    <col min="10500" max="10500" width="17.88671875" style="340" customWidth="1"/>
    <col min="10501" max="10501" width="14.109375" style="340" customWidth="1"/>
    <col min="10502" max="10502" width="14.44140625" style="340" customWidth="1"/>
    <col min="10503" max="10503" width="10.44140625" style="340" bestFit="1" customWidth="1"/>
    <col min="10504" max="10504" width="10.44140625" style="340" customWidth="1"/>
    <col min="10505" max="10505" width="10.109375" style="340" customWidth="1"/>
    <col min="10506" max="10506" width="10.5546875" style="340" customWidth="1"/>
    <col min="10507" max="10507" width="10.44140625" style="340" bestFit="1" customWidth="1"/>
    <col min="10508" max="10752" width="9.109375" style="340"/>
    <col min="10753" max="10753" width="2.44140625" style="340" customWidth="1"/>
    <col min="10754" max="10754" width="24.44140625" style="340" customWidth="1"/>
    <col min="10755" max="10755" width="15.44140625" style="340" customWidth="1"/>
    <col min="10756" max="10756" width="17.88671875" style="340" customWidth="1"/>
    <col min="10757" max="10757" width="14.109375" style="340" customWidth="1"/>
    <col min="10758" max="10758" width="14.44140625" style="340" customWidth="1"/>
    <col min="10759" max="10759" width="10.44140625" style="340" bestFit="1" customWidth="1"/>
    <col min="10760" max="10760" width="10.44140625" style="340" customWidth="1"/>
    <col min="10761" max="10761" width="10.109375" style="340" customWidth="1"/>
    <col min="10762" max="10762" width="10.5546875" style="340" customWidth="1"/>
    <col min="10763" max="10763" width="10.44140625" style="340" bestFit="1" customWidth="1"/>
    <col min="10764" max="11008" width="9.109375" style="340"/>
    <col min="11009" max="11009" width="2.44140625" style="340" customWidth="1"/>
    <col min="11010" max="11010" width="24.44140625" style="340" customWidth="1"/>
    <col min="11011" max="11011" width="15.44140625" style="340" customWidth="1"/>
    <col min="11012" max="11012" width="17.88671875" style="340" customWidth="1"/>
    <col min="11013" max="11013" width="14.109375" style="340" customWidth="1"/>
    <col min="11014" max="11014" width="14.44140625" style="340" customWidth="1"/>
    <col min="11015" max="11015" width="10.44140625" style="340" bestFit="1" customWidth="1"/>
    <col min="11016" max="11016" width="10.44140625" style="340" customWidth="1"/>
    <col min="11017" max="11017" width="10.109375" style="340" customWidth="1"/>
    <col min="11018" max="11018" width="10.5546875" style="340" customWidth="1"/>
    <col min="11019" max="11019" width="10.44140625" style="340" bestFit="1" customWidth="1"/>
    <col min="11020" max="11264" width="9.109375" style="340"/>
    <col min="11265" max="11265" width="2.44140625" style="340" customWidth="1"/>
    <col min="11266" max="11266" width="24.44140625" style="340" customWidth="1"/>
    <col min="11267" max="11267" width="15.44140625" style="340" customWidth="1"/>
    <col min="11268" max="11268" width="17.88671875" style="340" customWidth="1"/>
    <col min="11269" max="11269" width="14.109375" style="340" customWidth="1"/>
    <col min="11270" max="11270" width="14.44140625" style="340" customWidth="1"/>
    <col min="11271" max="11271" width="10.44140625" style="340" bestFit="1" customWidth="1"/>
    <col min="11272" max="11272" width="10.44140625" style="340" customWidth="1"/>
    <col min="11273" max="11273" width="10.109375" style="340" customWidth="1"/>
    <col min="11274" max="11274" width="10.5546875" style="340" customWidth="1"/>
    <col min="11275" max="11275" width="10.44140625" style="340" bestFit="1" customWidth="1"/>
    <col min="11276" max="11520" width="9.109375" style="340"/>
    <col min="11521" max="11521" width="2.44140625" style="340" customWidth="1"/>
    <col min="11522" max="11522" width="24.44140625" style="340" customWidth="1"/>
    <col min="11523" max="11523" width="15.44140625" style="340" customWidth="1"/>
    <col min="11524" max="11524" width="17.88671875" style="340" customWidth="1"/>
    <col min="11525" max="11525" width="14.109375" style="340" customWidth="1"/>
    <col min="11526" max="11526" width="14.44140625" style="340" customWidth="1"/>
    <col min="11527" max="11527" width="10.44140625" style="340" bestFit="1" customWidth="1"/>
    <col min="11528" max="11528" width="10.44140625" style="340" customWidth="1"/>
    <col min="11529" max="11529" width="10.109375" style="340" customWidth="1"/>
    <col min="11530" max="11530" width="10.5546875" style="340" customWidth="1"/>
    <col min="11531" max="11531" width="10.44140625" style="340" bestFit="1" customWidth="1"/>
    <col min="11532" max="11776" width="9.109375" style="340"/>
    <col min="11777" max="11777" width="2.44140625" style="340" customWidth="1"/>
    <col min="11778" max="11778" width="24.44140625" style="340" customWidth="1"/>
    <col min="11779" max="11779" width="15.44140625" style="340" customWidth="1"/>
    <col min="11780" max="11780" width="17.88671875" style="340" customWidth="1"/>
    <col min="11781" max="11781" width="14.109375" style="340" customWidth="1"/>
    <col min="11782" max="11782" width="14.44140625" style="340" customWidth="1"/>
    <col min="11783" max="11783" width="10.44140625" style="340" bestFit="1" customWidth="1"/>
    <col min="11784" max="11784" width="10.44140625" style="340" customWidth="1"/>
    <col min="11785" max="11785" width="10.109375" style="340" customWidth="1"/>
    <col min="11786" max="11786" width="10.5546875" style="340" customWidth="1"/>
    <col min="11787" max="11787" width="10.44140625" style="340" bestFit="1" customWidth="1"/>
    <col min="11788" max="12032" width="9.109375" style="340"/>
    <col min="12033" max="12033" width="2.44140625" style="340" customWidth="1"/>
    <col min="12034" max="12034" width="24.44140625" style="340" customWidth="1"/>
    <col min="12035" max="12035" width="15.44140625" style="340" customWidth="1"/>
    <col min="12036" max="12036" width="17.88671875" style="340" customWidth="1"/>
    <col min="12037" max="12037" width="14.109375" style="340" customWidth="1"/>
    <col min="12038" max="12038" width="14.44140625" style="340" customWidth="1"/>
    <col min="12039" max="12039" width="10.44140625" style="340" bestFit="1" customWidth="1"/>
    <col min="12040" max="12040" width="10.44140625" style="340" customWidth="1"/>
    <col min="12041" max="12041" width="10.109375" style="340" customWidth="1"/>
    <col min="12042" max="12042" width="10.5546875" style="340" customWidth="1"/>
    <col min="12043" max="12043" width="10.44140625" style="340" bestFit="1" customWidth="1"/>
    <col min="12044" max="12288" width="9.109375" style="340"/>
    <col min="12289" max="12289" width="2.44140625" style="340" customWidth="1"/>
    <col min="12290" max="12290" width="24.44140625" style="340" customWidth="1"/>
    <col min="12291" max="12291" width="15.44140625" style="340" customWidth="1"/>
    <col min="12292" max="12292" width="17.88671875" style="340" customWidth="1"/>
    <col min="12293" max="12293" width="14.109375" style="340" customWidth="1"/>
    <col min="12294" max="12294" width="14.44140625" style="340" customWidth="1"/>
    <col min="12295" max="12295" width="10.44140625" style="340" bestFit="1" customWidth="1"/>
    <col min="12296" max="12296" width="10.44140625" style="340" customWidth="1"/>
    <col min="12297" max="12297" width="10.109375" style="340" customWidth="1"/>
    <col min="12298" max="12298" width="10.5546875" style="340" customWidth="1"/>
    <col min="12299" max="12299" width="10.44140625" style="340" bestFit="1" customWidth="1"/>
    <col min="12300" max="12544" width="9.109375" style="340"/>
    <col min="12545" max="12545" width="2.44140625" style="340" customWidth="1"/>
    <col min="12546" max="12546" width="24.44140625" style="340" customWidth="1"/>
    <col min="12547" max="12547" width="15.44140625" style="340" customWidth="1"/>
    <col min="12548" max="12548" width="17.88671875" style="340" customWidth="1"/>
    <col min="12549" max="12549" width="14.109375" style="340" customWidth="1"/>
    <col min="12550" max="12550" width="14.44140625" style="340" customWidth="1"/>
    <col min="12551" max="12551" width="10.44140625" style="340" bestFit="1" customWidth="1"/>
    <col min="12552" max="12552" width="10.44140625" style="340" customWidth="1"/>
    <col min="12553" max="12553" width="10.109375" style="340" customWidth="1"/>
    <col min="12554" max="12554" width="10.5546875" style="340" customWidth="1"/>
    <col min="12555" max="12555" width="10.44140625" style="340" bestFit="1" customWidth="1"/>
    <col min="12556" max="12800" width="9.109375" style="340"/>
    <col min="12801" max="12801" width="2.44140625" style="340" customWidth="1"/>
    <col min="12802" max="12802" width="24.44140625" style="340" customWidth="1"/>
    <col min="12803" max="12803" width="15.44140625" style="340" customWidth="1"/>
    <col min="12804" max="12804" width="17.88671875" style="340" customWidth="1"/>
    <col min="12805" max="12805" width="14.109375" style="340" customWidth="1"/>
    <col min="12806" max="12806" width="14.44140625" style="340" customWidth="1"/>
    <col min="12807" max="12807" width="10.44140625" style="340" bestFit="1" customWidth="1"/>
    <col min="12808" max="12808" width="10.44140625" style="340" customWidth="1"/>
    <col min="12809" max="12809" width="10.109375" style="340" customWidth="1"/>
    <col min="12810" max="12810" width="10.5546875" style="340" customWidth="1"/>
    <col min="12811" max="12811" width="10.44140625" style="340" bestFit="1" customWidth="1"/>
    <col min="12812" max="13056" width="9.109375" style="340"/>
    <col min="13057" max="13057" width="2.44140625" style="340" customWidth="1"/>
    <col min="13058" max="13058" width="24.44140625" style="340" customWidth="1"/>
    <col min="13059" max="13059" width="15.44140625" style="340" customWidth="1"/>
    <col min="13060" max="13060" width="17.88671875" style="340" customWidth="1"/>
    <col min="13061" max="13061" width="14.109375" style="340" customWidth="1"/>
    <col min="13062" max="13062" width="14.44140625" style="340" customWidth="1"/>
    <col min="13063" max="13063" width="10.44140625" style="340" bestFit="1" customWidth="1"/>
    <col min="13064" max="13064" width="10.44140625" style="340" customWidth="1"/>
    <col min="13065" max="13065" width="10.109375" style="340" customWidth="1"/>
    <col min="13066" max="13066" width="10.5546875" style="340" customWidth="1"/>
    <col min="13067" max="13067" width="10.44140625" style="340" bestFit="1" customWidth="1"/>
    <col min="13068" max="13312" width="9.109375" style="340"/>
    <col min="13313" max="13313" width="2.44140625" style="340" customWidth="1"/>
    <col min="13314" max="13314" width="24.44140625" style="340" customWidth="1"/>
    <col min="13315" max="13315" width="15.44140625" style="340" customWidth="1"/>
    <col min="13316" max="13316" width="17.88671875" style="340" customWidth="1"/>
    <col min="13317" max="13317" width="14.109375" style="340" customWidth="1"/>
    <col min="13318" max="13318" width="14.44140625" style="340" customWidth="1"/>
    <col min="13319" max="13319" width="10.44140625" style="340" bestFit="1" customWidth="1"/>
    <col min="13320" max="13320" width="10.44140625" style="340" customWidth="1"/>
    <col min="13321" max="13321" width="10.109375" style="340" customWidth="1"/>
    <col min="13322" max="13322" width="10.5546875" style="340" customWidth="1"/>
    <col min="13323" max="13323" width="10.44140625" style="340" bestFit="1" customWidth="1"/>
    <col min="13324" max="13568" width="9.109375" style="340"/>
    <col min="13569" max="13569" width="2.44140625" style="340" customWidth="1"/>
    <col min="13570" max="13570" width="24.44140625" style="340" customWidth="1"/>
    <col min="13571" max="13571" width="15.44140625" style="340" customWidth="1"/>
    <col min="13572" max="13572" width="17.88671875" style="340" customWidth="1"/>
    <col min="13573" max="13573" width="14.109375" style="340" customWidth="1"/>
    <col min="13574" max="13574" width="14.44140625" style="340" customWidth="1"/>
    <col min="13575" max="13575" width="10.44140625" style="340" bestFit="1" customWidth="1"/>
    <col min="13576" max="13576" width="10.44140625" style="340" customWidth="1"/>
    <col min="13577" max="13577" width="10.109375" style="340" customWidth="1"/>
    <col min="13578" max="13578" width="10.5546875" style="340" customWidth="1"/>
    <col min="13579" max="13579" width="10.44140625" style="340" bestFit="1" customWidth="1"/>
    <col min="13580" max="13824" width="9.109375" style="340"/>
    <col min="13825" max="13825" width="2.44140625" style="340" customWidth="1"/>
    <col min="13826" max="13826" width="24.44140625" style="340" customWidth="1"/>
    <col min="13827" max="13827" width="15.44140625" style="340" customWidth="1"/>
    <col min="13828" max="13828" width="17.88671875" style="340" customWidth="1"/>
    <col min="13829" max="13829" width="14.109375" style="340" customWidth="1"/>
    <col min="13830" max="13830" width="14.44140625" style="340" customWidth="1"/>
    <col min="13831" max="13831" width="10.44140625" style="340" bestFit="1" customWidth="1"/>
    <col min="13832" max="13832" width="10.44140625" style="340" customWidth="1"/>
    <col min="13833" max="13833" width="10.109375" style="340" customWidth="1"/>
    <col min="13834" max="13834" width="10.5546875" style="340" customWidth="1"/>
    <col min="13835" max="13835" width="10.44140625" style="340" bestFit="1" customWidth="1"/>
    <col min="13836" max="14080" width="9.109375" style="340"/>
    <col min="14081" max="14081" width="2.44140625" style="340" customWidth="1"/>
    <col min="14082" max="14082" width="24.44140625" style="340" customWidth="1"/>
    <col min="14083" max="14083" width="15.44140625" style="340" customWidth="1"/>
    <col min="14084" max="14084" width="17.88671875" style="340" customWidth="1"/>
    <col min="14085" max="14085" width="14.109375" style="340" customWidth="1"/>
    <col min="14086" max="14086" width="14.44140625" style="340" customWidth="1"/>
    <col min="14087" max="14087" width="10.44140625" style="340" bestFit="1" customWidth="1"/>
    <col min="14088" max="14088" width="10.44140625" style="340" customWidth="1"/>
    <col min="14089" max="14089" width="10.109375" style="340" customWidth="1"/>
    <col min="14090" max="14090" width="10.5546875" style="340" customWidth="1"/>
    <col min="14091" max="14091" width="10.44140625" style="340" bestFit="1" customWidth="1"/>
    <col min="14092" max="14336" width="9.109375" style="340"/>
    <col min="14337" max="14337" width="2.44140625" style="340" customWidth="1"/>
    <col min="14338" max="14338" width="24.44140625" style="340" customWidth="1"/>
    <col min="14339" max="14339" width="15.44140625" style="340" customWidth="1"/>
    <col min="14340" max="14340" width="17.88671875" style="340" customWidth="1"/>
    <col min="14341" max="14341" width="14.109375" style="340" customWidth="1"/>
    <col min="14342" max="14342" width="14.44140625" style="340" customWidth="1"/>
    <col min="14343" max="14343" width="10.44140625" style="340" bestFit="1" customWidth="1"/>
    <col min="14344" max="14344" width="10.44140625" style="340" customWidth="1"/>
    <col min="14345" max="14345" width="10.109375" style="340" customWidth="1"/>
    <col min="14346" max="14346" width="10.5546875" style="340" customWidth="1"/>
    <col min="14347" max="14347" width="10.44140625" style="340" bestFit="1" customWidth="1"/>
    <col min="14348" max="14592" width="9.109375" style="340"/>
    <col min="14593" max="14593" width="2.44140625" style="340" customWidth="1"/>
    <col min="14594" max="14594" width="24.44140625" style="340" customWidth="1"/>
    <col min="14595" max="14595" width="15.44140625" style="340" customWidth="1"/>
    <col min="14596" max="14596" width="17.88671875" style="340" customWidth="1"/>
    <col min="14597" max="14597" width="14.109375" style="340" customWidth="1"/>
    <col min="14598" max="14598" width="14.44140625" style="340" customWidth="1"/>
    <col min="14599" max="14599" width="10.44140625" style="340" bestFit="1" customWidth="1"/>
    <col min="14600" max="14600" width="10.44140625" style="340" customWidth="1"/>
    <col min="14601" max="14601" width="10.109375" style="340" customWidth="1"/>
    <col min="14602" max="14602" width="10.5546875" style="340" customWidth="1"/>
    <col min="14603" max="14603" width="10.44140625" style="340" bestFit="1" customWidth="1"/>
    <col min="14604" max="14848" width="9.109375" style="340"/>
    <col min="14849" max="14849" width="2.44140625" style="340" customWidth="1"/>
    <col min="14850" max="14850" width="24.44140625" style="340" customWidth="1"/>
    <col min="14851" max="14851" width="15.44140625" style="340" customWidth="1"/>
    <col min="14852" max="14852" width="17.88671875" style="340" customWidth="1"/>
    <col min="14853" max="14853" width="14.109375" style="340" customWidth="1"/>
    <col min="14854" max="14854" width="14.44140625" style="340" customWidth="1"/>
    <col min="14855" max="14855" width="10.44140625" style="340" bestFit="1" customWidth="1"/>
    <col min="14856" max="14856" width="10.44140625" style="340" customWidth="1"/>
    <col min="14857" max="14857" width="10.109375" style="340" customWidth="1"/>
    <col min="14858" max="14858" width="10.5546875" style="340" customWidth="1"/>
    <col min="14859" max="14859" width="10.44140625" style="340" bestFit="1" customWidth="1"/>
    <col min="14860" max="15104" width="9.109375" style="340"/>
    <col min="15105" max="15105" width="2.44140625" style="340" customWidth="1"/>
    <col min="15106" max="15106" width="24.44140625" style="340" customWidth="1"/>
    <col min="15107" max="15107" width="15.44140625" style="340" customWidth="1"/>
    <col min="15108" max="15108" width="17.88671875" style="340" customWidth="1"/>
    <col min="15109" max="15109" width="14.109375" style="340" customWidth="1"/>
    <col min="15110" max="15110" width="14.44140625" style="340" customWidth="1"/>
    <col min="15111" max="15111" width="10.44140625" style="340" bestFit="1" customWidth="1"/>
    <col min="15112" max="15112" width="10.44140625" style="340" customWidth="1"/>
    <col min="15113" max="15113" width="10.109375" style="340" customWidth="1"/>
    <col min="15114" max="15114" width="10.5546875" style="340" customWidth="1"/>
    <col min="15115" max="15115" width="10.44140625" style="340" bestFit="1" customWidth="1"/>
    <col min="15116" max="15360" width="9.109375" style="340"/>
    <col min="15361" max="15361" width="2.44140625" style="340" customWidth="1"/>
    <col min="15362" max="15362" width="24.44140625" style="340" customWidth="1"/>
    <col min="15363" max="15363" width="15.44140625" style="340" customWidth="1"/>
    <col min="15364" max="15364" width="17.88671875" style="340" customWidth="1"/>
    <col min="15365" max="15365" width="14.109375" style="340" customWidth="1"/>
    <col min="15366" max="15366" width="14.44140625" style="340" customWidth="1"/>
    <col min="15367" max="15367" width="10.44140625" style="340" bestFit="1" customWidth="1"/>
    <col min="15368" max="15368" width="10.44140625" style="340" customWidth="1"/>
    <col min="15369" max="15369" width="10.109375" style="340" customWidth="1"/>
    <col min="15370" max="15370" width="10.5546875" style="340" customWidth="1"/>
    <col min="15371" max="15371" width="10.44140625" style="340" bestFit="1" customWidth="1"/>
    <col min="15372" max="15616" width="9.109375" style="340"/>
    <col min="15617" max="15617" width="2.44140625" style="340" customWidth="1"/>
    <col min="15618" max="15618" width="24.44140625" style="340" customWidth="1"/>
    <col min="15619" max="15619" width="15.44140625" style="340" customWidth="1"/>
    <col min="15620" max="15620" width="17.88671875" style="340" customWidth="1"/>
    <col min="15621" max="15621" width="14.109375" style="340" customWidth="1"/>
    <col min="15622" max="15622" width="14.44140625" style="340" customWidth="1"/>
    <col min="15623" max="15623" width="10.44140625" style="340" bestFit="1" customWidth="1"/>
    <col min="15624" max="15624" width="10.44140625" style="340" customWidth="1"/>
    <col min="15625" max="15625" width="10.109375" style="340" customWidth="1"/>
    <col min="15626" max="15626" width="10.5546875" style="340" customWidth="1"/>
    <col min="15627" max="15627" width="10.44140625" style="340" bestFit="1" customWidth="1"/>
    <col min="15628" max="15872" width="9.109375" style="340"/>
    <col min="15873" max="15873" width="2.44140625" style="340" customWidth="1"/>
    <col min="15874" max="15874" width="24.44140625" style="340" customWidth="1"/>
    <col min="15875" max="15875" width="15.44140625" style="340" customWidth="1"/>
    <col min="15876" max="15876" width="17.88671875" style="340" customWidth="1"/>
    <col min="15877" max="15877" width="14.109375" style="340" customWidth="1"/>
    <col min="15878" max="15878" width="14.44140625" style="340" customWidth="1"/>
    <col min="15879" max="15879" width="10.44140625" style="340" bestFit="1" customWidth="1"/>
    <col min="15880" max="15880" width="10.44140625" style="340" customWidth="1"/>
    <col min="15881" max="15881" width="10.109375" style="340" customWidth="1"/>
    <col min="15882" max="15882" width="10.5546875" style="340" customWidth="1"/>
    <col min="15883" max="15883" width="10.44140625" style="340" bestFit="1" customWidth="1"/>
    <col min="15884" max="16128" width="9.109375" style="340"/>
    <col min="16129" max="16129" width="2.44140625" style="340" customWidth="1"/>
    <col min="16130" max="16130" width="24.44140625" style="340" customWidth="1"/>
    <col min="16131" max="16131" width="15.44140625" style="340" customWidth="1"/>
    <col min="16132" max="16132" width="17.88671875" style="340" customWidth="1"/>
    <col min="16133" max="16133" width="14.109375" style="340" customWidth="1"/>
    <col min="16134" max="16134" width="14.44140625" style="340" customWidth="1"/>
    <col min="16135" max="16135" width="10.44140625" style="340" bestFit="1" customWidth="1"/>
    <col min="16136" max="16136" width="10.44140625" style="340" customWidth="1"/>
    <col min="16137" max="16137" width="10.109375" style="340" customWidth="1"/>
    <col min="16138" max="16138" width="10.5546875" style="340" customWidth="1"/>
    <col min="16139" max="16139" width="10.44140625" style="340" bestFit="1" customWidth="1"/>
    <col min="16140" max="16384" width="9.109375" style="340"/>
  </cols>
  <sheetData>
    <row r="1" spans="1:12" ht="13.8" x14ac:dyDescent="0.25">
      <c r="A1" s="5"/>
      <c r="B1" s="5"/>
      <c r="C1" s="5"/>
      <c r="D1" s="5"/>
      <c r="E1" s="5"/>
      <c r="F1" s="5"/>
      <c r="G1" s="5"/>
      <c r="H1" s="5"/>
      <c r="I1" s="5"/>
      <c r="J1" s="5"/>
      <c r="K1" s="2" t="s">
        <v>544</v>
      </c>
    </row>
    <row r="2" spans="1:12" ht="13.8" x14ac:dyDescent="0.25">
      <c r="K2" s="3"/>
    </row>
    <row r="3" spans="1:12" x14ac:dyDescent="0.25">
      <c r="B3" s="605" t="s">
        <v>547</v>
      </c>
      <c r="C3" s="605"/>
      <c r="D3" s="605"/>
      <c r="E3" s="605"/>
      <c r="F3" s="605"/>
      <c r="G3" s="605"/>
      <c r="H3" s="605"/>
      <c r="I3" s="605"/>
      <c r="J3" s="342"/>
    </row>
    <row r="4" spans="1:12" x14ac:dyDescent="0.25">
      <c r="B4" s="343"/>
      <c r="C4" s="344"/>
      <c r="D4" s="344"/>
      <c r="E4" s="344"/>
      <c r="F4" s="344"/>
      <c r="K4" s="345" t="s">
        <v>21</v>
      </c>
    </row>
    <row r="5" spans="1:12" s="341" customFormat="1" ht="39.6" x14ac:dyDescent="0.25">
      <c r="A5" s="346"/>
      <c r="B5" s="347" t="s">
        <v>528</v>
      </c>
      <c r="C5" s="347" t="s">
        <v>548</v>
      </c>
      <c r="D5" s="347" t="s">
        <v>549</v>
      </c>
      <c r="E5" s="347" t="s">
        <v>550</v>
      </c>
      <c r="F5" s="347" t="s">
        <v>551</v>
      </c>
      <c r="G5" s="348" t="s">
        <v>552</v>
      </c>
      <c r="H5" s="348" t="s">
        <v>553</v>
      </c>
      <c r="I5" s="347" t="s">
        <v>554</v>
      </c>
      <c r="J5" s="347" t="s">
        <v>555</v>
      </c>
      <c r="K5" s="347" t="s">
        <v>556</v>
      </c>
    </row>
    <row r="6" spans="1:12" x14ac:dyDescent="0.25">
      <c r="A6" s="349" t="s">
        <v>537</v>
      </c>
      <c r="B6" s="350"/>
      <c r="C6" s="351"/>
      <c r="D6" s="352"/>
      <c r="E6" s="353"/>
      <c r="F6" s="353"/>
      <c r="G6" s="354"/>
      <c r="H6" s="354"/>
      <c r="I6" s="355"/>
      <c r="J6" s="355"/>
      <c r="K6" s="349"/>
      <c r="L6" s="356"/>
    </row>
    <row r="7" spans="1:12" x14ac:dyDescent="0.25">
      <c r="A7" s="349" t="s">
        <v>538</v>
      </c>
      <c r="B7" s="350"/>
      <c r="C7" s="351"/>
      <c r="D7" s="352"/>
      <c r="E7" s="353"/>
      <c r="F7" s="353"/>
      <c r="G7" s="354"/>
      <c r="H7" s="354"/>
      <c r="I7" s="355"/>
      <c r="J7" s="355"/>
      <c r="K7" s="349"/>
      <c r="L7" s="356"/>
    </row>
    <row r="8" spans="1:12" x14ac:dyDescent="0.25">
      <c r="A8" s="349" t="s">
        <v>539</v>
      </c>
      <c r="B8" s="350"/>
      <c r="C8" s="351"/>
      <c r="D8" s="352"/>
      <c r="E8" s="353"/>
      <c r="F8" s="353"/>
      <c r="G8" s="357"/>
      <c r="H8" s="357"/>
      <c r="I8" s="358"/>
      <c r="J8" s="358"/>
      <c r="K8" s="358"/>
      <c r="L8" s="356"/>
    </row>
    <row r="9" spans="1:12" x14ac:dyDescent="0.25">
      <c r="L9" s="356"/>
    </row>
    <row r="10" spans="1:12" x14ac:dyDescent="0.25">
      <c r="D10" s="356"/>
      <c r="E10" s="356"/>
      <c r="F10" s="356"/>
      <c r="G10" s="359"/>
      <c r="H10" s="359"/>
    </row>
  </sheetData>
  <mergeCells count="1">
    <mergeCell ref="B3:I3"/>
  </mergeCells>
  <printOptions horizontalCentered="1"/>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9C85-4EAF-4445-8B10-8E9EB8846D7C}">
  <sheetPr>
    <pageSetUpPr fitToPage="1"/>
  </sheetPr>
  <dimension ref="A1:O116"/>
  <sheetViews>
    <sheetView zoomScaleNormal="100" workbookViewId="0">
      <selection activeCell="E1" sqref="E1"/>
    </sheetView>
  </sheetViews>
  <sheetFormatPr defaultRowHeight="13.2" x14ac:dyDescent="0.25"/>
  <cols>
    <col min="1" max="1" width="61.33203125" style="1" customWidth="1"/>
    <col min="2" max="2" width="72.109375" style="1" customWidth="1"/>
    <col min="3" max="3" width="54" style="1" bestFit="1" customWidth="1"/>
    <col min="4" max="4" width="21.6640625" style="1" customWidth="1"/>
    <col min="5" max="5" width="16.109375" style="1" customWidth="1"/>
    <col min="6" max="6" width="7.44140625" style="1" bestFit="1" customWidth="1"/>
    <col min="7" max="7" width="3.88671875" style="1" bestFit="1" customWidth="1"/>
    <col min="8" max="8" width="14.33203125" style="1" customWidth="1"/>
    <col min="9" max="9" width="22.44140625" style="1" customWidth="1"/>
    <col min="10" max="10" width="22.5546875" style="1" customWidth="1"/>
    <col min="11" max="13" width="9.33203125" style="1" bestFit="1" customWidth="1"/>
    <col min="14" max="14" width="10.6640625" style="1" bestFit="1" customWidth="1"/>
    <col min="15" max="256" width="9.109375" style="1"/>
    <col min="257" max="257" width="52.5546875" style="1" customWidth="1"/>
    <col min="258" max="258" width="60" style="1" bestFit="1" customWidth="1"/>
    <col min="259" max="259" width="24.88671875" style="1" bestFit="1" customWidth="1"/>
    <col min="260" max="260" width="20.109375" style="1" customWidth="1"/>
    <col min="261" max="261" width="16.109375" style="1" customWidth="1"/>
    <col min="262" max="262" width="18" style="1" customWidth="1"/>
    <col min="263" max="263" width="16.5546875" style="1" customWidth="1"/>
    <col min="264" max="264" width="14.33203125" style="1" customWidth="1"/>
    <col min="265" max="265" width="22.44140625" style="1" customWidth="1"/>
    <col min="266" max="266" width="22.5546875" style="1" customWidth="1"/>
    <col min="267" max="269" width="9.33203125" style="1" bestFit="1" customWidth="1"/>
    <col min="270" max="270" width="10.6640625" style="1" bestFit="1" customWidth="1"/>
    <col min="271" max="512" width="9.109375" style="1"/>
    <col min="513" max="513" width="52.5546875" style="1" customWidth="1"/>
    <col min="514" max="514" width="60" style="1" bestFit="1" customWidth="1"/>
    <col min="515" max="515" width="24.88671875" style="1" bestFit="1" customWidth="1"/>
    <col min="516" max="516" width="20.109375" style="1" customWidth="1"/>
    <col min="517" max="517" width="16.109375" style="1" customWidth="1"/>
    <col min="518" max="518" width="18" style="1" customWidth="1"/>
    <col min="519" max="519" width="16.5546875" style="1" customWidth="1"/>
    <col min="520" max="520" width="14.33203125" style="1" customWidth="1"/>
    <col min="521" max="521" width="22.44140625" style="1" customWidth="1"/>
    <col min="522" max="522" width="22.5546875" style="1" customWidth="1"/>
    <col min="523" max="525" width="9.33203125" style="1" bestFit="1" customWidth="1"/>
    <col min="526" max="526" width="10.6640625" style="1" bestFit="1" customWidth="1"/>
    <col min="527" max="768" width="9.109375" style="1"/>
    <col min="769" max="769" width="52.5546875" style="1" customWidth="1"/>
    <col min="770" max="770" width="60" style="1" bestFit="1" customWidth="1"/>
    <col min="771" max="771" width="24.88671875" style="1" bestFit="1" customWidth="1"/>
    <col min="772" max="772" width="20.109375" style="1" customWidth="1"/>
    <col min="773" max="773" width="16.109375" style="1" customWidth="1"/>
    <col min="774" max="774" width="18" style="1" customWidth="1"/>
    <col min="775" max="775" width="16.5546875" style="1" customWidth="1"/>
    <col min="776" max="776" width="14.33203125" style="1" customWidth="1"/>
    <col min="777" max="777" width="22.44140625" style="1" customWidth="1"/>
    <col min="778" max="778" width="22.5546875" style="1" customWidth="1"/>
    <col min="779" max="781" width="9.33203125" style="1" bestFit="1" customWidth="1"/>
    <col min="782" max="782" width="10.6640625" style="1" bestFit="1" customWidth="1"/>
    <col min="783" max="1024" width="9.109375" style="1"/>
    <col min="1025" max="1025" width="52.5546875" style="1" customWidth="1"/>
    <col min="1026" max="1026" width="60" style="1" bestFit="1" customWidth="1"/>
    <col min="1027" max="1027" width="24.88671875" style="1" bestFit="1" customWidth="1"/>
    <col min="1028" max="1028" width="20.109375" style="1" customWidth="1"/>
    <col min="1029" max="1029" width="16.109375" style="1" customWidth="1"/>
    <col min="1030" max="1030" width="18" style="1" customWidth="1"/>
    <col min="1031" max="1031" width="16.5546875" style="1" customWidth="1"/>
    <col min="1032" max="1032" width="14.33203125" style="1" customWidth="1"/>
    <col min="1033" max="1033" width="22.44140625" style="1" customWidth="1"/>
    <col min="1034" max="1034" width="22.5546875" style="1" customWidth="1"/>
    <col min="1035" max="1037" width="9.33203125" style="1" bestFit="1" customWidth="1"/>
    <col min="1038" max="1038" width="10.6640625" style="1" bestFit="1" customWidth="1"/>
    <col min="1039" max="1280" width="9.109375" style="1"/>
    <col min="1281" max="1281" width="52.5546875" style="1" customWidth="1"/>
    <col min="1282" max="1282" width="60" style="1" bestFit="1" customWidth="1"/>
    <col min="1283" max="1283" width="24.88671875" style="1" bestFit="1" customWidth="1"/>
    <col min="1284" max="1284" width="20.109375" style="1" customWidth="1"/>
    <col min="1285" max="1285" width="16.109375" style="1" customWidth="1"/>
    <col min="1286" max="1286" width="18" style="1" customWidth="1"/>
    <col min="1287" max="1287" width="16.5546875" style="1" customWidth="1"/>
    <col min="1288" max="1288" width="14.33203125" style="1" customWidth="1"/>
    <col min="1289" max="1289" width="22.44140625" style="1" customWidth="1"/>
    <col min="1290" max="1290" width="22.5546875" style="1" customWidth="1"/>
    <col min="1291" max="1293" width="9.33203125" style="1" bestFit="1" customWidth="1"/>
    <col min="1294" max="1294" width="10.6640625" style="1" bestFit="1" customWidth="1"/>
    <col min="1295" max="1536" width="9.109375" style="1"/>
    <col min="1537" max="1537" width="52.5546875" style="1" customWidth="1"/>
    <col min="1538" max="1538" width="60" style="1" bestFit="1" customWidth="1"/>
    <col min="1539" max="1539" width="24.88671875" style="1" bestFit="1" customWidth="1"/>
    <col min="1540" max="1540" width="20.109375" style="1" customWidth="1"/>
    <col min="1541" max="1541" width="16.109375" style="1" customWidth="1"/>
    <col min="1542" max="1542" width="18" style="1" customWidth="1"/>
    <col min="1543" max="1543" width="16.5546875" style="1" customWidth="1"/>
    <col min="1544" max="1544" width="14.33203125" style="1" customWidth="1"/>
    <col min="1545" max="1545" width="22.44140625" style="1" customWidth="1"/>
    <col min="1546" max="1546" width="22.5546875" style="1" customWidth="1"/>
    <col min="1547" max="1549" width="9.33203125" style="1" bestFit="1" customWidth="1"/>
    <col min="1550" max="1550" width="10.6640625" style="1" bestFit="1" customWidth="1"/>
    <col min="1551" max="1792" width="9.109375" style="1"/>
    <col min="1793" max="1793" width="52.5546875" style="1" customWidth="1"/>
    <col min="1794" max="1794" width="60" style="1" bestFit="1" customWidth="1"/>
    <col min="1795" max="1795" width="24.88671875" style="1" bestFit="1" customWidth="1"/>
    <col min="1796" max="1796" width="20.109375" style="1" customWidth="1"/>
    <col min="1797" max="1797" width="16.109375" style="1" customWidth="1"/>
    <col min="1798" max="1798" width="18" style="1" customWidth="1"/>
    <col min="1799" max="1799" width="16.5546875" style="1" customWidth="1"/>
    <col min="1800" max="1800" width="14.33203125" style="1" customWidth="1"/>
    <col min="1801" max="1801" width="22.44140625" style="1" customWidth="1"/>
    <col min="1802" max="1802" width="22.5546875" style="1" customWidth="1"/>
    <col min="1803" max="1805" width="9.33203125" style="1" bestFit="1" customWidth="1"/>
    <col min="1806" max="1806" width="10.6640625" style="1" bestFit="1" customWidth="1"/>
    <col min="1807" max="2048" width="9.109375" style="1"/>
    <col min="2049" max="2049" width="52.5546875" style="1" customWidth="1"/>
    <col min="2050" max="2050" width="60" style="1" bestFit="1" customWidth="1"/>
    <col min="2051" max="2051" width="24.88671875" style="1" bestFit="1" customWidth="1"/>
    <col min="2052" max="2052" width="20.109375" style="1" customWidth="1"/>
    <col min="2053" max="2053" width="16.109375" style="1" customWidth="1"/>
    <col min="2054" max="2054" width="18" style="1" customWidth="1"/>
    <col min="2055" max="2055" width="16.5546875" style="1" customWidth="1"/>
    <col min="2056" max="2056" width="14.33203125" style="1" customWidth="1"/>
    <col min="2057" max="2057" width="22.44140625" style="1" customWidth="1"/>
    <col min="2058" max="2058" width="22.5546875" style="1" customWidth="1"/>
    <col min="2059" max="2061" width="9.33203125" style="1" bestFit="1" customWidth="1"/>
    <col min="2062" max="2062" width="10.6640625" style="1" bestFit="1" customWidth="1"/>
    <col min="2063" max="2304" width="9.109375" style="1"/>
    <col min="2305" max="2305" width="52.5546875" style="1" customWidth="1"/>
    <col min="2306" max="2306" width="60" style="1" bestFit="1" customWidth="1"/>
    <col min="2307" max="2307" width="24.88671875" style="1" bestFit="1" customWidth="1"/>
    <col min="2308" max="2308" width="20.109375" style="1" customWidth="1"/>
    <col min="2309" max="2309" width="16.109375" style="1" customWidth="1"/>
    <col min="2310" max="2310" width="18" style="1" customWidth="1"/>
    <col min="2311" max="2311" width="16.5546875" style="1" customWidth="1"/>
    <col min="2312" max="2312" width="14.33203125" style="1" customWidth="1"/>
    <col min="2313" max="2313" width="22.44140625" style="1" customWidth="1"/>
    <col min="2314" max="2314" width="22.5546875" style="1" customWidth="1"/>
    <col min="2315" max="2317" width="9.33203125" style="1" bestFit="1" customWidth="1"/>
    <col min="2318" max="2318" width="10.6640625" style="1" bestFit="1" customWidth="1"/>
    <col min="2319" max="2560" width="9.109375" style="1"/>
    <col min="2561" max="2561" width="52.5546875" style="1" customWidth="1"/>
    <col min="2562" max="2562" width="60" style="1" bestFit="1" customWidth="1"/>
    <col min="2563" max="2563" width="24.88671875" style="1" bestFit="1" customWidth="1"/>
    <col min="2564" max="2564" width="20.109375" style="1" customWidth="1"/>
    <col min="2565" max="2565" width="16.109375" style="1" customWidth="1"/>
    <col min="2566" max="2566" width="18" style="1" customWidth="1"/>
    <col min="2567" max="2567" width="16.5546875" style="1" customWidth="1"/>
    <col min="2568" max="2568" width="14.33203125" style="1" customWidth="1"/>
    <col min="2569" max="2569" width="22.44140625" style="1" customWidth="1"/>
    <col min="2570" max="2570" width="22.5546875" style="1" customWidth="1"/>
    <col min="2571" max="2573" width="9.33203125" style="1" bestFit="1" customWidth="1"/>
    <col min="2574" max="2574" width="10.6640625" style="1" bestFit="1" customWidth="1"/>
    <col min="2575" max="2816" width="9.109375" style="1"/>
    <col min="2817" max="2817" width="52.5546875" style="1" customWidth="1"/>
    <col min="2818" max="2818" width="60" style="1" bestFit="1" customWidth="1"/>
    <col min="2819" max="2819" width="24.88671875" style="1" bestFit="1" customWidth="1"/>
    <col min="2820" max="2820" width="20.109375" style="1" customWidth="1"/>
    <col min="2821" max="2821" width="16.109375" style="1" customWidth="1"/>
    <col min="2822" max="2822" width="18" style="1" customWidth="1"/>
    <col min="2823" max="2823" width="16.5546875" style="1" customWidth="1"/>
    <col min="2824" max="2824" width="14.33203125" style="1" customWidth="1"/>
    <col min="2825" max="2825" width="22.44140625" style="1" customWidth="1"/>
    <col min="2826" max="2826" width="22.5546875" style="1" customWidth="1"/>
    <col min="2827" max="2829" width="9.33203125" style="1" bestFit="1" customWidth="1"/>
    <col min="2830" max="2830" width="10.6640625" style="1" bestFit="1" customWidth="1"/>
    <col min="2831" max="3072" width="9.109375" style="1"/>
    <col min="3073" max="3073" width="52.5546875" style="1" customWidth="1"/>
    <col min="3074" max="3074" width="60" style="1" bestFit="1" customWidth="1"/>
    <col min="3075" max="3075" width="24.88671875" style="1" bestFit="1" customWidth="1"/>
    <col min="3076" max="3076" width="20.109375" style="1" customWidth="1"/>
    <col min="3077" max="3077" width="16.109375" style="1" customWidth="1"/>
    <col min="3078" max="3078" width="18" style="1" customWidth="1"/>
    <col min="3079" max="3079" width="16.5546875" style="1" customWidth="1"/>
    <col min="3080" max="3080" width="14.33203125" style="1" customWidth="1"/>
    <col min="3081" max="3081" width="22.44140625" style="1" customWidth="1"/>
    <col min="3082" max="3082" width="22.5546875" style="1" customWidth="1"/>
    <col min="3083" max="3085" width="9.33203125" style="1" bestFit="1" customWidth="1"/>
    <col min="3086" max="3086" width="10.6640625" style="1" bestFit="1" customWidth="1"/>
    <col min="3087" max="3328" width="9.109375" style="1"/>
    <col min="3329" max="3329" width="52.5546875" style="1" customWidth="1"/>
    <col min="3330" max="3330" width="60" style="1" bestFit="1" customWidth="1"/>
    <col min="3331" max="3331" width="24.88671875" style="1" bestFit="1" customWidth="1"/>
    <col min="3332" max="3332" width="20.109375" style="1" customWidth="1"/>
    <col min="3333" max="3333" width="16.109375" style="1" customWidth="1"/>
    <col min="3334" max="3334" width="18" style="1" customWidth="1"/>
    <col min="3335" max="3335" width="16.5546875" style="1" customWidth="1"/>
    <col min="3336" max="3336" width="14.33203125" style="1" customWidth="1"/>
    <col min="3337" max="3337" width="22.44140625" style="1" customWidth="1"/>
    <col min="3338" max="3338" width="22.5546875" style="1" customWidth="1"/>
    <col min="3339" max="3341" width="9.33203125" style="1" bestFit="1" customWidth="1"/>
    <col min="3342" max="3342" width="10.6640625" style="1" bestFit="1" customWidth="1"/>
    <col min="3343" max="3584" width="9.109375" style="1"/>
    <col min="3585" max="3585" width="52.5546875" style="1" customWidth="1"/>
    <col min="3586" max="3586" width="60" style="1" bestFit="1" customWidth="1"/>
    <col min="3587" max="3587" width="24.88671875" style="1" bestFit="1" customWidth="1"/>
    <col min="3588" max="3588" width="20.109375" style="1" customWidth="1"/>
    <col min="3589" max="3589" width="16.109375" style="1" customWidth="1"/>
    <col min="3590" max="3590" width="18" style="1" customWidth="1"/>
    <col min="3591" max="3591" width="16.5546875" style="1" customWidth="1"/>
    <col min="3592" max="3592" width="14.33203125" style="1" customWidth="1"/>
    <col min="3593" max="3593" width="22.44140625" style="1" customWidth="1"/>
    <col min="3594" max="3594" width="22.5546875" style="1" customWidth="1"/>
    <col min="3595" max="3597" width="9.33203125" style="1" bestFit="1" customWidth="1"/>
    <col min="3598" max="3598" width="10.6640625" style="1" bestFit="1" customWidth="1"/>
    <col min="3599" max="3840" width="9.109375" style="1"/>
    <col min="3841" max="3841" width="52.5546875" style="1" customWidth="1"/>
    <col min="3842" max="3842" width="60" style="1" bestFit="1" customWidth="1"/>
    <col min="3843" max="3843" width="24.88671875" style="1" bestFit="1" customWidth="1"/>
    <col min="3844" max="3844" width="20.109375" style="1" customWidth="1"/>
    <col min="3845" max="3845" width="16.109375" style="1" customWidth="1"/>
    <col min="3846" max="3846" width="18" style="1" customWidth="1"/>
    <col min="3847" max="3847" width="16.5546875" style="1" customWidth="1"/>
    <col min="3848" max="3848" width="14.33203125" style="1" customWidth="1"/>
    <col min="3849" max="3849" width="22.44140625" style="1" customWidth="1"/>
    <col min="3850" max="3850" width="22.5546875" style="1" customWidth="1"/>
    <col min="3851" max="3853" width="9.33203125" style="1" bestFit="1" customWidth="1"/>
    <col min="3854" max="3854" width="10.6640625" style="1" bestFit="1" customWidth="1"/>
    <col min="3855" max="4096" width="9.109375" style="1"/>
    <col min="4097" max="4097" width="52.5546875" style="1" customWidth="1"/>
    <col min="4098" max="4098" width="60" style="1" bestFit="1" customWidth="1"/>
    <col min="4099" max="4099" width="24.88671875" style="1" bestFit="1" customWidth="1"/>
    <col min="4100" max="4100" width="20.109375" style="1" customWidth="1"/>
    <col min="4101" max="4101" width="16.109375" style="1" customWidth="1"/>
    <col min="4102" max="4102" width="18" style="1" customWidth="1"/>
    <col min="4103" max="4103" width="16.5546875" style="1" customWidth="1"/>
    <col min="4104" max="4104" width="14.33203125" style="1" customWidth="1"/>
    <col min="4105" max="4105" width="22.44140625" style="1" customWidth="1"/>
    <col min="4106" max="4106" width="22.5546875" style="1" customWidth="1"/>
    <col min="4107" max="4109" width="9.33203125" style="1" bestFit="1" customWidth="1"/>
    <col min="4110" max="4110" width="10.6640625" style="1" bestFit="1" customWidth="1"/>
    <col min="4111" max="4352" width="9.109375" style="1"/>
    <col min="4353" max="4353" width="52.5546875" style="1" customWidth="1"/>
    <col min="4354" max="4354" width="60" style="1" bestFit="1" customWidth="1"/>
    <col min="4355" max="4355" width="24.88671875" style="1" bestFit="1" customWidth="1"/>
    <col min="4356" max="4356" width="20.109375" style="1" customWidth="1"/>
    <col min="4357" max="4357" width="16.109375" style="1" customWidth="1"/>
    <col min="4358" max="4358" width="18" style="1" customWidth="1"/>
    <col min="4359" max="4359" width="16.5546875" style="1" customWidth="1"/>
    <col min="4360" max="4360" width="14.33203125" style="1" customWidth="1"/>
    <col min="4361" max="4361" width="22.44140625" style="1" customWidth="1"/>
    <col min="4362" max="4362" width="22.5546875" style="1" customWidth="1"/>
    <col min="4363" max="4365" width="9.33203125" style="1" bestFit="1" customWidth="1"/>
    <col min="4366" max="4366" width="10.6640625" style="1" bestFit="1" customWidth="1"/>
    <col min="4367" max="4608" width="9.109375" style="1"/>
    <col min="4609" max="4609" width="52.5546875" style="1" customWidth="1"/>
    <col min="4610" max="4610" width="60" style="1" bestFit="1" customWidth="1"/>
    <col min="4611" max="4611" width="24.88671875" style="1" bestFit="1" customWidth="1"/>
    <col min="4612" max="4612" width="20.109375" style="1" customWidth="1"/>
    <col min="4613" max="4613" width="16.109375" style="1" customWidth="1"/>
    <col min="4614" max="4614" width="18" style="1" customWidth="1"/>
    <col min="4615" max="4615" width="16.5546875" style="1" customWidth="1"/>
    <col min="4616" max="4616" width="14.33203125" style="1" customWidth="1"/>
    <col min="4617" max="4617" width="22.44140625" style="1" customWidth="1"/>
    <col min="4618" max="4618" width="22.5546875" style="1" customWidth="1"/>
    <col min="4619" max="4621" width="9.33203125" style="1" bestFit="1" customWidth="1"/>
    <col min="4622" max="4622" width="10.6640625" style="1" bestFit="1" customWidth="1"/>
    <col min="4623" max="4864" width="9.109375" style="1"/>
    <col min="4865" max="4865" width="52.5546875" style="1" customWidth="1"/>
    <col min="4866" max="4866" width="60" style="1" bestFit="1" customWidth="1"/>
    <col min="4867" max="4867" width="24.88671875" style="1" bestFit="1" customWidth="1"/>
    <col min="4868" max="4868" width="20.109375" style="1" customWidth="1"/>
    <col min="4869" max="4869" width="16.109375" style="1" customWidth="1"/>
    <col min="4870" max="4870" width="18" style="1" customWidth="1"/>
    <col min="4871" max="4871" width="16.5546875" style="1" customWidth="1"/>
    <col min="4872" max="4872" width="14.33203125" style="1" customWidth="1"/>
    <col min="4873" max="4873" width="22.44140625" style="1" customWidth="1"/>
    <col min="4874" max="4874" width="22.5546875" style="1" customWidth="1"/>
    <col min="4875" max="4877" width="9.33203125" style="1" bestFit="1" customWidth="1"/>
    <col min="4878" max="4878" width="10.6640625" style="1" bestFit="1" customWidth="1"/>
    <col min="4879" max="5120" width="9.109375" style="1"/>
    <col min="5121" max="5121" width="52.5546875" style="1" customWidth="1"/>
    <col min="5122" max="5122" width="60" style="1" bestFit="1" customWidth="1"/>
    <col min="5123" max="5123" width="24.88671875" style="1" bestFit="1" customWidth="1"/>
    <col min="5124" max="5124" width="20.109375" style="1" customWidth="1"/>
    <col min="5125" max="5125" width="16.109375" style="1" customWidth="1"/>
    <col min="5126" max="5126" width="18" style="1" customWidth="1"/>
    <col min="5127" max="5127" width="16.5546875" style="1" customWidth="1"/>
    <col min="5128" max="5128" width="14.33203125" style="1" customWidth="1"/>
    <col min="5129" max="5129" width="22.44140625" style="1" customWidth="1"/>
    <col min="5130" max="5130" width="22.5546875" style="1" customWidth="1"/>
    <col min="5131" max="5133" width="9.33203125" style="1" bestFit="1" customWidth="1"/>
    <col min="5134" max="5134" width="10.6640625" style="1" bestFit="1" customWidth="1"/>
    <col min="5135" max="5376" width="9.109375" style="1"/>
    <col min="5377" max="5377" width="52.5546875" style="1" customWidth="1"/>
    <col min="5378" max="5378" width="60" style="1" bestFit="1" customWidth="1"/>
    <col min="5379" max="5379" width="24.88671875" style="1" bestFit="1" customWidth="1"/>
    <col min="5380" max="5380" width="20.109375" style="1" customWidth="1"/>
    <col min="5381" max="5381" width="16.109375" style="1" customWidth="1"/>
    <col min="5382" max="5382" width="18" style="1" customWidth="1"/>
    <col min="5383" max="5383" width="16.5546875" style="1" customWidth="1"/>
    <col min="5384" max="5384" width="14.33203125" style="1" customWidth="1"/>
    <col min="5385" max="5385" width="22.44140625" style="1" customWidth="1"/>
    <col min="5386" max="5386" width="22.5546875" style="1" customWidth="1"/>
    <col min="5387" max="5389" width="9.33203125" style="1" bestFit="1" customWidth="1"/>
    <col min="5390" max="5390" width="10.6640625" style="1" bestFit="1" customWidth="1"/>
    <col min="5391" max="5632" width="9.109375" style="1"/>
    <col min="5633" max="5633" width="52.5546875" style="1" customWidth="1"/>
    <col min="5634" max="5634" width="60" style="1" bestFit="1" customWidth="1"/>
    <col min="5635" max="5635" width="24.88671875" style="1" bestFit="1" customWidth="1"/>
    <col min="5636" max="5636" width="20.109375" style="1" customWidth="1"/>
    <col min="5637" max="5637" width="16.109375" style="1" customWidth="1"/>
    <col min="5638" max="5638" width="18" style="1" customWidth="1"/>
    <col min="5639" max="5639" width="16.5546875" style="1" customWidth="1"/>
    <col min="5640" max="5640" width="14.33203125" style="1" customWidth="1"/>
    <col min="5641" max="5641" width="22.44140625" style="1" customWidth="1"/>
    <col min="5642" max="5642" width="22.5546875" style="1" customWidth="1"/>
    <col min="5643" max="5645" width="9.33203125" style="1" bestFit="1" customWidth="1"/>
    <col min="5646" max="5646" width="10.6640625" style="1" bestFit="1" customWidth="1"/>
    <col min="5647" max="5888" width="9.109375" style="1"/>
    <col min="5889" max="5889" width="52.5546875" style="1" customWidth="1"/>
    <col min="5890" max="5890" width="60" style="1" bestFit="1" customWidth="1"/>
    <col min="5891" max="5891" width="24.88671875" style="1" bestFit="1" customWidth="1"/>
    <col min="5892" max="5892" width="20.109375" style="1" customWidth="1"/>
    <col min="5893" max="5893" width="16.109375" style="1" customWidth="1"/>
    <col min="5894" max="5894" width="18" style="1" customWidth="1"/>
    <col min="5895" max="5895" width="16.5546875" style="1" customWidth="1"/>
    <col min="5896" max="5896" width="14.33203125" style="1" customWidth="1"/>
    <col min="5897" max="5897" width="22.44140625" style="1" customWidth="1"/>
    <col min="5898" max="5898" width="22.5546875" style="1" customWidth="1"/>
    <col min="5899" max="5901" width="9.33203125" style="1" bestFit="1" customWidth="1"/>
    <col min="5902" max="5902" width="10.6640625" style="1" bestFit="1" customWidth="1"/>
    <col min="5903" max="6144" width="9.109375" style="1"/>
    <col min="6145" max="6145" width="52.5546875" style="1" customWidth="1"/>
    <col min="6146" max="6146" width="60" style="1" bestFit="1" customWidth="1"/>
    <col min="6147" max="6147" width="24.88671875" style="1" bestFit="1" customWidth="1"/>
    <col min="6148" max="6148" width="20.109375" style="1" customWidth="1"/>
    <col min="6149" max="6149" width="16.109375" style="1" customWidth="1"/>
    <col min="6150" max="6150" width="18" style="1" customWidth="1"/>
    <col min="6151" max="6151" width="16.5546875" style="1" customWidth="1"/>
    <col min="6152" max="6152" width="14.33203125" style="1" customWidth="1"/>
    <col min="6153" max="6153" width="22.44140625" style="1" customWidth="1"/>
    <col min="6154" max="6154" width="22.5546875" style="1" customWidth="1"/>
    <col min="6155" max="6157" width="9.33203125" style="1" bestFit="1" customWidth="1"/>
    <col min="6158" max="6158" width="10.6640625" style="1" bestFit="1" customWidth="1"/>
    <col min="6159" max="6400" width="9.109375" style="1"/>
    <col min="6401" max="6401" width="52.5546875" style="1" customWidth="1"/>
    <col min="6402" max="6402" width="60" style="1" bestFit="1" customWidth="1"/>
    <col min="6403" max="6403" width="24.88671875" style="1" bestFit="1" customWidth="1"/>
    <col min="6404" max="6404" width="20.109375" style="1" customWidth="1"/>
    <col min="6405" max="6405" width="16.109375" style="1" customWidth="1"/>
    <col min="6406" max="6406" width="18" style="1" customWidth="1"/>
    <col min="6407" max="6407" width="16.5546875" style="1" customWidth="1"/>
    <col min="6408" max="6408" width="14.33203125" style="1" customWidth="1"/>
    <col min="6409" max="6409" width="22.44140625" style="1" customWidth="1"/>
    <col min="6410" max="6410" width="22.5546875" style="1" customWidth="1"/>
    <col min="6411" max="6413" width="9.33203125" style="1" bestFit="1" customWidth="1"/>
    <col min="6414" max="6414" width="10.6640625" style="1" bestFit="1" customWidth="1"/>
    <col min="6415" max="6656" width="9.109375" style="1"/>
    <col min="6657" max="6657" width="52.5546875" style="1" customWidth="1"/>
    <col min="6658" max="6658" width="60" style="1" bestFit="1" customWidth="1"/>
    <col min="6659" max="6659" width="24.88671875" style="1" bestFit="1" customWidth="1"/>
    <col min="6660" max="6660" width="20.109375" style="1" customWidth="1"/>
    <col min="6661" max="6661" width="16.109375" style="1" customWidth="1"/>
    <col min="6662" max="6662" width="18" style="1" customWidth="1"/>
    <col min="6663" max="6663" width="16.5546875" style="1" customWidth="1"/>
    <col min="6664" max="6664" width="14.33203125" style="1" customWidth="1"/>
    <col min="6665" max="6665" width="22.44140625" style="1" customWidth="1"/>
    <col min="6666" max="6666" width="22.5546875" style="1" customWidth="1"/>
    <col min="6667" max="6669" width="9.33203125" style="1" bestFit="1" customWidth="1"/>
    <col min="6670" max="6670" width="10.6640625" style="1" bestFit="1" customWidth="1"/>
    <col min="6671" max="6912" width="9.109375" style="1"/>
    <col min="6913" max="6913" width="52.5546875" style="1" customWidth="1"/>
    <col min="6914" max="6914" width="60" style="1" bestFit="1" customWidth="1"/>
    <col min="6915" max="6915" width="24.88671875" style="1" bestFit="1" customWidth="1"/>
    <col min="6916" max="6916" width="20.109375" style="1" customWidth="1"/>
    <col min="6917" max="6917" width="16.109375" style="1" customWidth="1"/>
    <col min="6918" max="6918" width="18" style="1" customWidth="1"/>
    <col min="6919" max="6919" width="16.5546875" style="1" customWidth="1"/>
    <col min="6920" max="6920" width="14.33203125" style="1" customWidth="1"/>
    <col min="6921" max="6921" width="22.44140625" style="1" customWidth="1"/>
    <col min="6922" max="6922" width="22.5546875" style="1" customWidth="1"/>
    <col min="6923" max="6925" width="9.33203125" style="1" bestFit="1" customWidth="1"/>
    <col min="6926" max="6926" width="10.6640625" style="1" bestFit="1" customWidth="1"/>
    <col min="6927" max="7168" width="9.109375" style="1"/>
    <col min="7169" max="7169" width="52.5546875" style="1" customWidth="1"/>
    <col min="7170" max="7170" width="60" style="1" bestFit="1" customWidth="1"/>
    <col min="7171" max="7171" width="24.88671875" style="1" bestFit="1" customWidth="1"/>
    <col min="7172" max="7172" width="20.109375" style="1" customWidth="1"/>
    <col min="7173" max="7173" width="16.109375" style="1" customWidth="1"/>
    <col min="7174" max="7174" width="18" style="1" customWidth="1"/>
    <col min="7175" max="7175" width="16.5546875" style="1" customWidth="1"/>
    <col min="7176" max="7176" width="14.33203125" style="1" customWidth="1"/>
    <col min="7177" max="7177" width="22.44140625" style="1" customWidth="1"/>
    <col min="7178" max="7178" width="22.5546875" style="1" customWidth="1"/>
    <col min="7179" max="7181" width="9.33203125" style="1" bestFit="1" customWidth="1"/>
    <col min="7182" max="7182" width="10.6640625" style="1" bestFit="1" customWidth="1"/>
    <col min="7183" max="7424" width="9.109375" style="1"/>
    <col min="7425" max="7425" width="52.5546875" style="1" customWidth="1"/>
    <col min="7426" max="7426" width="60" style="1" bestFit="1" customWidth="1"/>
    <col min="7427" max="7427" width="24.88671875" style="1" bestFit="1" customWidth="1"/>
    <col min="7428" max="7428" width="20.109375" style="1" customWidth="1"/>
    <col min="7429" max="7429" width="16.109375" style="1" customWidth="1"/>
    <col min="7430" max="7430" width="18" style="1" customWidth="1"/>
    <col min="7431" max="7431" width="16.5546875" style="1" customWidth="1"/>
    <col min="7432" max="7432" width="14.33203125" style="1" customWidth="1"/>
    <col min="7433" max="7433" width="22.44140625" style="1" customWidth="1"/>
    <col min="7434" max="7434" width="22.5546875" style="1" customWidth="1"/>
    <col min="7435" max="7437" width="9.33203125" style="1" bestFit="1" customWidth="1"/>
    <col min="7438" max="7438" width="10.6640625" style="1" bestFit="1" customWidth="1"/>
    <col min="7439" max="7680" width="9.109375" style="1"/>
    <col min="7681" max="7681" width="52.5546875" style="1" customWidth="1"/>
    <col min="7682" max="7682" width="60" style="1" bestFit="1" customWidth="1"/>
    <col min="7683" max="7683" width="24.88671875" style="1" bestFit="1" customWidth="1"/>
    <col min="7684" max="7684" width="20.109375" style="1" customWidth="1"/>
    <col min="7685" max="7685" width="16.109375" style="1" customWidth="1"/>
    <col min="7686" max="7686" width="18" style="1" customWidth="1"/>
    <col min="7687" max="7687" width="16.5546875" style="1" customWidth="1"/>
    <col min="7688" max="7688" width="14.33203125" style="1" customWidth="1"/>
    <col min="7689" max="7689" width="22.44140625" style="1" customWidth="1"/>
    <col min="7690" max="7690" width="22.5546875" style="1" customWidth="1"/>
    <col min="7691" max="7693" width="9.33203125" style="1" bestFit="1" customWidth="1"/>
    <col min="7694" max="7694" width="10.6640625" style="1" bestFit="1" customWidth="1"/>
    <col min="7695" max="7936" width="9.109375" style="1"/>
    <col min="7937" max="7937" width="52.5546875" style="1" customWidth="1"/>
    <col min="7938" max="7938" width="60" style="1" bestFit="1" customWidth="1"/>
    <col min="7939" max="7939" width="24.88671875" style="1" bestFit="1" customWidth="1"/>
    <col min="7940" max="7940" width="20.109375" style="1" customWidth="1"/>
    <col min="7941" max="7941" width="16.109375" style="1" customWidth="1"/>
    <col min="7942" max="7942" width="18" style="1" customWidth="1"/>
    <col min="7943" max="7943" width="16.5546875" style="1" customWidth="1"/>
    <col min="7944" max="7944" width="14.33203125" style="1" customWidth="1"/>
    <col min="7945" max="7945" width="22.44140625" style="1" customWidth="1"/>
    <col min="7946" max="7946" width="22.5546875" style="1" customWidth="1"/>
    <col min="7947" max="7949" width="9.33203125" style="1" bestFit="1" customWidth="1"/>
    <col min="7950" max="7950" width="10.6640625" style="1" bestFit="1" customWidth="1"/>
    <col min="7951" max="8192" width="9.109375" style="1"/>
    <col min="8193" max="8193" width="52.5546875" style="1" customWidth="1"/>
    <col min="8194" max="8194" width="60" style="1" bestFit="1" customWidth="1"/>
    <col min="8195" max="8195" width="24.88671875" style="1" bestFit="1" customWidth="1"/>
    <col min="8196" max="8196" width="20.109375" style="1" customWidth="1"/>
    <col min="8197" max="8197" width="16.109375" style="1" customWidth="1"/>
    <col min="8198" max="8198" width="18" style="1" customWidth="1"/>
    <col min="8199" max="8199" width="16.5546875" style="1" customWidth="1"/>
    <col min="8200" max="8200" width="14.33203125" style="1" customWidth="1"/>
    <col min="8201" max="8201" width="22.44140625" style="1" customWidth="1"/>
    <col min="8202" max="8202" width="22.5546875" style="1" customWidth="1"/>
    <col min="8203" max="8205" width="9.33203125" style="1" bestFit="1" customWidth="1"/>
    <col min="8206" max="8206" width="10.6640625" style="1" bestFit="1" customWidth="1"/>
    <col min="8207" max="8448" width="9.109375" style="1"/>
    <col min="8449" max="8449" width="52.5546875" style="1" customWidth="1"/>
    <col min="8450" max="8450" width="60" style="1" bestFit="1" customWidth="1"/>
    <col min="8451" max="8451" width="24.88671875" style="1" bestFit="1" customWidth="1"/>
    <col min="8452" max="8452" width="20.109375" style="1" customWidth="1"/>
    <col min="8453" max="8453" width="16.109375" style="1" customWidth="1"/>
    <col min="8454" max="8454" width="18" style="1" customWidth="1"/>
    <col min="8455" max="8455" width="16.5546875" style="1" customWidth="1"/>
    <col min="8456" max="8456" width="14.33203125" style="1" customWidth="1"/>
    <col min="8457" max="8457" width="22.44140625" style="1" customWidth="1"/>
    <col min="8458" max="8458" width="22.5546875" style="1" customWidth="1"/>
    <col min="8459" max="8461" width="9.33203125" style="1" bestFit="1" customWidth="1"/>
    <col min="8462" max="8462" width="10.6640625" style="1" bestFit="1" customWidth="1"/>
    <col min="8463" max="8704" width="9.109375" style="1"/>
    <col min="8705" max="8705" width="52.5546875" style="1" customWidth="1"/>
    <col min="8706" max="8706" width="60" style="1" bestFit="1" customWidth="1"/>
    <col min="8707" max="8707" width="24.88671875" style="1" bestFit="1" customWidth="1"/>
    <col min="8708" max="8708" width="20.109375" style="1" customWidth="1"/>
    <col min="8709" max="8709" width="16.109375" style="1" customWidth="1"/>
    <col min="8710" max="8710" width="18" style="1" customWidth="1"/>
    <col min="8711" max="8711" width="16.5546875" style="1" customWidth="1"/>
    <col min="8712" max="8712" width="14.33203125" style="1" customWidth="1"/>
    <col min="8713" max="8713" width="22.44140625" style="1" customWidth="1"/>
    <col min="8714" max="8714" width="22.5546875" style="1" customWidth="1"/>
    <col min="8715" max="8717" width="9.33203125" style="1" bestFit="1" customWidth="1"/>
    <col min="8718" max="8718" width="10.6640625" style="1" bestFit="1" customWidth="1"/>
    <col min="8719" max="8960" width="9.109375" style="1"/>
    <col min="8961" max="8961" width="52.5546875" style="1" customWidth="1"/>
    <col min="8962" max="8962" width="60" style="1" bestFit="1" customWidth="1"/>
    <col min="8963" max="8963" width="24.88671875" style="1" bestFit="1" customWidth="1"/>
    <col min="8964" max="8964" width="20.109375" style="1" customWidth="1"/>
    <col min="8965" max="8965" width="16.109375" style="1" customWidth="1"/>
    <col min="8966" max="8966" width="18" style="1" customWidth="1"/>
    <col min="8967" max="8967" width="16.5546875" style="1" customWidth="1"/>
    <col min="8968" max="8968" width="14.33203125" style="1" customWidth="1"/>
    <col min="8969" max="8969" width="22.44140625" style="1" customWidth="1"/>
    <col min="8970" max="8970" width="22.5546875" style="1" customWidth="1"/>
    <col min="8971" max="8973" width="9.33203125" style="1" bestFit="1" customWidth="1"/>
    <col min="8974" max="8974" width="10.6640625" style="1" bestFit="1" customWidth="1"/>
    <col min="8975" max="9216" width="9.109375" style="1"/>
    <col min="9217" max="9217" width="52.5546875" style="1" customWidth="1"/>
    <col min="9218" max="9218" width="60" style="1" bestFit="1" customWidth="1"/>
    <col min="9219" max="9219" width="24.88671875" style="1" bestFit="1" customWidth="1"/>
    <col min="9220" max="9220" width="20.109375" style="1" customWidth="1"/>
    <col min="9221" max="9221" width="16.109375" style="1" customWidth="1"/>
    <col min="9222" max="9222" width="18" style="1" customWidth="1"/>
    <col min="9223" max="9223" width="16.5546875" style="1" customWidth="1"/>
    <col min="9224" max="9224" width="14.33203125" style="1" customWidth="1"/>
    <col min="9225" max="9225" width="22.44140625" style="1" customWidth="1"/>
    <col min="9226" max="9226" width="22.5546875" style="1" customWidth="1"/>
    <col min="9227" max="9229" width="9.33203125" style="1" bestFit="1" customWidth="1"/>
    <col min="9230" max="9230" width="10.6640625" style="1" bestFit="1" customWidth="1"/>
    <col min="9231" max="9472" width="9.109375" style="1"/>
    <col min="9473" max="9473" width="52.5546875" style="1" customWidth="1"/>
    <col min="9474" max="9474" width="60" style="1" bestFit="1" customWidth="1"/>
    <col min="9475" max="9475" width="24.88671875" style="1" bestFit="1" customWidth="1"/>
    <col min="9476" max="9476" width="20.109375" style="1" customWidth="1"/>
    <col min="9477" max="9477" width="16.109375" style="1" customWidth="1"/>
    <col min="9478" max="9478" width="18" style="1" customWidth="1"/>
    <col min="9479" max="9479" width="16.5546875" style="1" customWidth="1"/>
    <col min="9480" max="9480" width="14.33203125" style="1" customWidth="1"/>
    <col min="9481" max="9481" width="22.44140625" style="1" customWidth="1"/>
    <col min="9482" max="9482" width="22.5546875" style="1" customWidth="1"/>
    <col min="9483" max="9485" width="9.33203125" style="1" bestFit="1" customWidth="1"/>
    <col min="9486" max="9486" width="10.6640625" style="1" bestFit="1" customWidth="1"/>
    <col min="9487" max="9728" width="9.109375" style="1"/>
    <col min="9729" max="9729" width="52.5546875" style="1" customWidth="1"/>
    <col min="9730" max="9730" width="60" style="1" bestFit="1" customWidth="1"/>
    <col min="9731" max="9731" width="24.88671875" style="1" bestFit="1" customWidth="1"/>
    <col min="9732" max="9732" width="20.109375" style="1" customWidth="1"/>
    <col min="9733" max="9733" width="16.109375" style="1" customWidth="1"/>
    <col min="9734" max="9734" width="18" style="1" customWidth="1"/>
    <col min="9735" max="9735" width="16.5546875" style="1" customWidth="1"/>
    <col min="9736" max="9736" width="14.33203125" style="1" customWidth="1"/>
    <col min="9737" max="9737" width="22.44140625" style="1" customWidth="1"/>
    <col min="9738" max="9738" width="22.5546875" style="1" customWidth="1"/>
    <col min="9739" max="9741" width="9.33203125" style="1" bestFit="1" customWidth="1"/>
    <col min="9742" max="9742" width="10.6640625" style="1" bestFit="1" customWidth="1"/>
    <col min="9743" max="9984" width="9.109375" style="1"/>
    <col min="9985" max="9985" width="52.5546875" style="1" customWidth="1"/>
    <col min="9986" max="9986" width="60" style="1" bestFit="1" customWidth="1"/>
    <col min="9987" max="9987" width="24.88671875" style="1" bestFit="1" customWidth="1"/>
    <col min="9988" max="9988" width="20.109375" style="1" customWidth="1"/>
    <col min="9989" max="9989" width="16.109375" style="1" customWidth="1"/>
    <col min="9990" max="9990" width="18" style="1" customWidth="1"/>
    <col min="9991" max="9991" width="16.5546875" style="1" customWidth="1"/>
    <col min="9992" max="9992" width="14.33203125" style="1" customWidth="1"/>
    <col min="9993" max="9993" width="22.44140625" style="1" customWidth="1"/>
    <col min="9994" max="9994" width="22.5546875" style="1" customWidth="1"/>
    <col min="9995" max="9997" width="9.33203125" style="1" bestFit="1" customWidth="1"/>
    <col min="9998" max="9998" width="10.6640625" style="1" bestFit="1" customWidth="1"/>
    <col min="9999" max="10240" width="9.109375" style="1"/>
    <col min="10241" max="10241" width="52.5546875" style="1" customWidth="1"/>
    <col min="10242" max="10242" width="60" style="1" bestFit="1" customWidth="1"/>
    <col min="10243" max="10243" width="24.88671875" style="1" bestFit="1" customWidth="1"/>
    <col min="10244" max="10244" width="20.109375" style="1" customWidth="1"/>
    <col min="10245" max="10245" width="16.109375" style="1" customWidth="1"/>
    <col min="10246" max="10246" width="18" style="1" customWidth="1"/>
    <col min="10247" max="10247" width="16.5546875" style="1" customWidth="1"/>
    <col min="10248" max="10248" width="14.33203125" style="1" customWidth="1"/>
    <col min="10249" max="10249" width="22.44140625" style="1" customWidth="1"/>
    <col min="10250" max="10250" width="22.5546875" style="1" customWidth="1"/>
    <col min="10251" max="10253" width="9.33203125" style="1" bestFit="1" customWidth="1"/>
    <col min="10254" max="10254" width="10.6640625" style="1" bestFit="1" customWidth="1"/>
    <col min="10255" max="10496" width="9.109375" style="1"/>
    <col min="10497" max="10497" width="52.5546875" style="1" customWidth="1"/>
    <col min="10498" max="10498" width="60" style="1" bestFit="1" customWidth="1"/>
    <col min="10499" max="10499" width="24.88671875" style="1" bestFit="1" customWidth="1"/>
    <col min="10500" max="10500" width="20.109375" style="1" customWidth="1"/>
    <col min="10501" max="10501" width="16.109375" style="1" customWidth="1"/>
    <col min="10502" max="10502" width="18" style="1" customWidth="1"/>
    <col min="10503" max="10503" width="16.5546875" style="1" customWidth="1"/>
    <col min="10504" max="10504" width="14.33203125" style="1" customWidth="1"/>
    <col min="10505" max="10505" width="22.44140625" style="1" customWidth="1"/>
    <col min="10506" max="10506" width="22.5546875" style="1" customWidth="1"/>
    <col min="10507" max="10509" width="9.33203125" style="1" bestFit="1" customWidth="1"/>
    <col min="10510" max="10510" width="10.6640625" style="1" bestFit="1" customWidth="1"/>
    <col min="10511" max="10752" width="9.109375" style="1"/>
    <col min="10753" max="10753" width="52.5546875" style="1" customWidth="1"/>
    <col min="10754" max="10754" width="60" style="1" bestFit="1" customWidth="1"/>
    <col min="10755" max="10755" width="24.88671875" style="1" bestFit="1" customWidth="1"/>
    <col min="10756" max="10756" width="20.109375" style="1" customWidth="1"/>
    <col min="10757" max="10757" width="16.109375" style="1" customWidth="1"/>
    <col min="10758" max="10758" width="18" style="1" customWidth="1"/>
    <col min="10759" max="10759" width="16.5546875" style="1" customWidth="1"/>
    <col min="10760" max="10760" width="14.33203125" style="1" customWidth="1"/>
    <col min="10761" max="10761" width="22.44140625" style="1" customWidth="1"/>
    <col min="10762" max="10762" width="22.5546875" style="1" customWidth="1"/>
    <col min="10763" max="10765" width="9.33203125" style="1" bestFit="1" customWidth="1"/>
    <col min="10766" max="10766" width="10.6640625" style="1" bestFit="1" customWidth="1"/>
    <col min="10767" max="11008" width="9.109375" style="1"/>
    <col min="11009" max="11009" width="52.5546875" style="1" customWidth="1"/>
    <col min="11010" max="11010" width="60" style="1" bestFit="1" customWidth="1"/>
    <col min="11011" max="11011" width="24.88671875" style="1" bestFit="1" customWidth="1"/>
    <col min="11012" max="11012" width="20.109375" style="1" customWidth="1"/>
    <col min="11013" max="11013" width="16.109375" style="1" customWidth="1"/>
    <col min="11014" max="11014" width="18" style="1" customWidth="1"/>
    <col min="11015" max="11015" width="16.5546875" style="1" customWidth="1"/>
    <col min="11016" max="11016" width="14.33203125" style="1" customWidth="1"/>
    <col min="11017" max="11017" width="22.44140625" style="1" customWidth="1"/>
    <col min="11018" max="11018" width="22.5546875" style="1" customWidth="1"/>
    <col min="11019" max="11021" width="9.33203125" style="1" bestFit="1" customWidth="1"/>
    <col min="11022" max="11022" width="10.6640625" style="1" bestFit="1" customWidth="1"/>
    <col min="11023" max="11264" width="9.109375" style="1"/>
    <col min="11265" max="11265" width="52.5546875" style="1" customWidth="1"/>
    <col min="11266" max="11266" width="60" style="1" bestFit="1" customWidth="1"/>
    <col min="11267" max="11267" width="24.88671875" style="1" bestFit="1" customWidth="1"/>
    <col min="11268" max="11268" width="20.109375" style="1" customWidth="1"/>
    <col min="11269" max="11269" width="16.109375" style="1" customWidth="1"/>
    <col min="11270" max="11270" width="18" style="1" customWidth="1"/>
    <col min="11271" max="11271" width="16.5546875" style="1" customWidth="1"/>
    <col min="11272" max="11272" width="14.33203125" style="1" customWidth="1"/>
    <col min="11273" max="11273" width="22.44140625" style="1" customWidth="1"/>
    <col min="11274" max="11274" width="22.5546875" style="1" customWidth="1"/>
    <col min="11275" max="11277" width="9.33203125" style="1" bestFit="1" customWidth="1"/>
    <col min="11278" max="11278" width="10.6640625" style="1" bestFit="1" customWidth="1"/>
    <col min="11279" max="11520" width="9.109375" style="1"/>
    <col min="11521" max="11521" width="52.5546875" style="1" customWidth="1"/>
    <col min="11522" max="11522" width="60" style="1" bestFit="1" customWidth="1"/>
    <col min="11523" max="11523" width="24.88671875" style="1" bestFit="1" customWidth="1"/>
    <col min="11524" max="11524" width="20.109375" style="1" customWidth="1"/>
    <col min="11525" max="11525" width="16.109375" style="1" customWidth="1"/>
    <col min="11526" max="11526" width="18" style="1" customWidth="1"/>
    <col min="11527" max="11527" width="16.5546875" style="1" customWidth="1"/>
    <col min="11528" max="11528" width="14.33203125" style="1" customWidth="1"/>
    <col min="11529" max="11529" width="22.44140625" style="1" customWidth="1"/>
    <col min="11530" max="11530" width="22.5546875" style="1" customWidth="1"/>
    <col min="11531" max="11533" width="9.33203125" style="1" bestFit="1" customWidth="1"/>
    <col min="11534" max="11534" width="10.6640625" style="1" bestFit="1" customWidth="1"/>
    <col min="11535" max="11776" width="9.109375" style="1"/>
    <col min="11777" max="11777" width="52.5546875" style="1" customWidth="1"/>
    <col min="11778" max="11778" width="60" style="1" bestFit="1" customWidth="1"/>
    <col min="11779" max="11779" width="24.88671875" style="1" bestFit="1" customWidth="1"/>
    <col min="11780" max="11780" width="20.109375" style="1" customWidth="1"/>
    <col min="11781" max="11781" width="16.109375" style="1" customWidth="1"/>
    <col min="11782" max="11782" width="18" style="1" customWidth="1"/>
    <col min="11783" max="11783" width="16.5546875" style="1" customWidth="1"/>
    <col min="11784" max="11784" width="14.33203125" style="1" customWidth="1"/>
    <col min="11785" max="11785" width="22.44140625" style="1" customWidth="1"/>
    <col min="11786" max="11786" width="22.5546875" style="1" customWidth="1"/>
    <col min="11787" max="11789" width="9.33203125" style="1" bestFit="1" customWidth="1"/>
    <col min="11790" max="11790" width="10.6640625" style="1" bestFit="1" customWidth="1"/>
    <col min="11791" max="12032" width="9.109375" style="1"/>
    <col min="12033" max="12033" width="52.5546875" style="1" customWidth="1"/>
    <col min="12034" max="12034" width="60" style="1" bestFit="1" customWidth="1"/>
    <col min="12035" max="12035" width="24.88671875" style="1" bestFit="1" customWidth="1"/>
    <col min="12036" max="12036" width="20.109375" style="1" customWidth="1"/>
    <col min="12037" max="12037" width="16.109375" style="1" customWidth="1"/>
    <col min="12038" max="12038" width="18" style="1" customWidth="1"/>
    <col min="12039" max="12039" width="16.5546875" style="1" customWidth="1"/>
    <col min="12040" max="12040" width="14.33203125" style="1" customWidth="1"/>
    <col min="12041" max="12041" width="22.44140625" style="1" customWidth="1"/>
    <col min="12042" max="12042" width="22.5546875" style="1" customWidth="1"/>
    <col min="12043" max="12045" width="9.33203125" style="1" bestFit="1" customWidth="1"/>
    <col min="12046" max="12046" width="10.6640625" style="1" bestFit="1" customWidth="1"/>
    <col min="12047" max="12288" width="9.109375" style="1"/>
    <col min="12289" max="12289" width="52.5546875" style="1" customWidth="1"/>
    <col min="12290" max="12290" width="60" style="1" bestFit="1" customWidth="1"/>
    <col min="12291" max="12291" width="24.88671875" style="1" bestFit="1" customWidth="1"/>
    <col min="12292" max="12292" width="20.109375" style="1" customWidth="1"/>
    <col min="12293" max="12293" width="16.109375" style="1" customWidth="1"/>
    <col min="12294" max="12294" width="18" style="1" customWidth="1"/>
    <col min="12295" max="12295" width="16.5546875" style="1" customWidth="1"/>
    <col min="12296" max="12296" width="14.33203125" style="1" customWidth="1"/>
    <col min="12297" max="12297" width="22.44140625" style="1" customWidth="1"/>
    <col min="12298" max="12298" width="22.5546875" style="1" customWidth="1"/>
    <col min="12299" max="12301" width="9.33203125" style="1" bestFit="1" customWidth="1"/>
    <col min="12302" max="12302" width="10.6640625" style="1" bestFit="1" customWidth="1"/>
    <col min="12303" max="12544" width="9.109375" style="1"/>
    <col min="12545" max="12545" width="52.5546875" style="1" customWidth="1"/>
    <col min="12546" max="12546" width="60" style="1" bestFit="1" customWidth="1"/>
    <col min="12547" max="12547" width="24.88671875" style="1" bestFit="1" customWidth="1"/>
    <col min="12548" max="12548" width="20.109375" style="1" customWidth="1"/>
    <col min="12549" max="12549" width="16.109375" style="1" customWidth="1"/>
    <col min="12550" max="12550" width="18" style="1" customWidth="1"/>
    <col min="12551" max="12551" width="16.5546875" style="1" customWidth="1"/>
    <col min="12552" max="12552" width="14.33203125" style="1" customWidth="1"/>
    <col min="12553" max="12553" width="22.44140625" style="1" customWidth="1"/>
    <col min="12554" max="12554" width="22.5546875" style="1" customWidth="1"/>
    <col min="12555" max="12557" width="9.33203125" style="1" bestFit="1" customWidth="1"/>
    <col min="12558" max="12558" width="10.6640625" style="1" bestFit="1" customWidth="1"/>
    <col min="12559" max="12800" width="9.109375" style="1"/>
    <col min="12801" max="12801" width="52.5546875" style="1" customWidth="1"/>
    <col min="12802" max="12802" width="60" style="1" bestFit="1" customWidth="1"/>
    <col min="12803" max="12803" width="24.88671875" style="1" bestFit="1" customWidth="1"/>
    <col min="12804" max="12804" width="20.109375" style="1" customWidth="1"/>
    <col min="12805" max="12805" width="16.109375" style="1" customWidth="1"/>
    <col min="12806" max="12806" width="18" style="1" customWidth="1"/>
    <col min="12807" max="12807" width="16.5546875" style="1" customWidth="1"/>
    <col min="12808" max="12808" width="14.33203125" style="1" customWidth="1"/>
    <col min="12809" max="12809" width="22.44140625" style="1" customWidth="1"/>
    <col min="12810" max="12810" width="22.5546875" style="1" customWidth="1"/>
    <col min="12811" max="12813" width="9.33203125" style="1" bestFit="1" customWidth="1"/>
    <col min="12814" max="12814" width="10.6640625" style="1" bestFit="1" customWidth="1"/>
    <col min="12815" max="13056" width="9.109375" style="1"/>
    <col min="13057" max="13057" width="52.5546875" style="1" customWidth="1"/>
    <col min="13058" max="13058" width="60" style="1" bestFit="1" customWidth="1"/>
    <col min="13059" max="13059" width="24.88671875" style="1" bestFit="1" customWidth="1"/>
    <col min="13060" max="13060" width="20.109375" style="1" customWidth="1"/>
    <col min="13061" max="13061" width="16.109375" style="1" customWidth="1"/>
    <col min="13062" max="13062" width="18" style="1" customWidth="1"/>
    <col min="13063" max="13063" width="16.5546875" style="1" customWidth="1"/>
    <col min="13064" max="13064" width="14.33203125" style="1" customWidth="1"/>
    <col min="13065" max="13065" width="22.44140625" style="1" customWidth="1"/>
    <col min="13066" max="13066" width="22.5546875" style="1" customWidth="1"/>
    <col min="13067" max="13069" width="9.33203125" style="1" bestFit="1" customWidth="1"/>
    <col min="13070" max="13070" width="10.6640625" style="1" bestFit="1" customWidth="1"/>
    <col min="13071" max="13312" width="9.109375" style="1"/>
    <col min="13313" max="13313" width="52.5546875" style="1" customWidth="1"/>
    <col min="13314" max="13314" width="60" style="1" bestFit="1" customWidth="1"/>
    <col min="13315" max="13315" width="24.88671875" style="1" bestFit="1" customWidth="1"/>
    <col min="13316" max="13316" width="20.109375" style="1" customWidth="1"/>
    <col min="13317" max="13317" width="16.109375" style="1" customWidth="1"/>
    <col min="13318" max="13318" width="18" style="1" customWidth="1"/>
    <col min="13319" max="13319" width="16.5546875" style="1" customWidth="1"/>
    <col min="13320" max="13320" width="14.33203125" style="1" customWidth="1"/>
    <col min="13321" max="13321" width="22.44140625" style="1" customWidth="1"/>
    <col min="13322" max="13322" width="22.5546875" style="1" customWidth="1"/>
    <col min="13323" max="13325" width="9.33203125" style="1" bestFit="1" customWidth="1"/>
    <col min="13326" max="13326" width="10.6640625" style="1" bestFit="1" customWidth="1"/>
    <col min="13327" max="13568" width="9.109375" style="1"/>
    <col min="13569" max="13569" width="52.5546875" style="1" customWidth="1"/>
    <col min="13570" max="13570" width="60" style="1" bestFit="1" customWidth="1"/>
    <col min="13571" max="13571" width="24.88671875" style="1" bestFit="1" customWidth="1"/>
    <col min="13572" max="13572" width="20.109375" style="1" customWidth="1"/>
    <col min="13573" max="13573" width="16.109375" style="1" customWidth="1"/>
    <col min="13574" max="13574" width="18" style="1" customWidth="1"/>
    <col min="13575" max="13575" width="16.5546875" style="1" customWidth="1"/>
    <col min="13576" max="13576" width="14.33203125" style="1" customWidth="1"/>
    <col min="13577" max="13577" width="22.44140625" style="1" customWidth="1"/>
    <col min="13578" max="13578" width="22.5546875" style="1" customWidth="1"/>
    <col min="13579" max="13581" width="9.33203125" style="1" bestFit="1" customWidth="1"/>
    <col min="13582" max="13582" width="10.6640625" style="1" bestFit="1" customWidth="1"/>
    <col min="13583" max="13824" width="9.109375" style="1"/>
    <col min="13825" max="13825" width="52.5546875" style="1" customWidth="1"/>
    <col min="13826" max="13826" width="60" style="1" bestFit="1" customWidth="1"/>
    <col min="13827" max="13827" width="24.88671875" style="1" bestFit="1" customWidth="1"/>
    <col min="13828" max="13828" width="20.109375" style="1" customWidth="1"/>
    <col min="13829" max="13829" width="16.109375" style="1" customWidth="1"/>
    <col min="13830" max="13830" width="18" style="1" customWidth="1"/>
    <col min="13831" max="13831" width="16.5546875" style="1" customWidth="1"/>
    <col min="13832" max="13832" width="14.33203125" style="1" customWidth="1"/>
    <col min="13833" max="13833" width="22.44140625" style="1" customWidth="1"/>
    <col min="13834" max="13834" width="22.5546875" style="1" customWidth="1"/>
    <col min="13835" max="13837" width="9.33203125" style="1" bestFit="1" customWidth="1"/>
    <col min="13838" max="13838" width="10.6640625" style="1" bestFit="1" customWidth="1"/>
    <col min="13839" max="14080" width="9.109375" style="1"/>
    <col min="14081" max="14081" width="52.5546875" style="1" customWidth="1"/>
    <col min="14082" max="14082" width="60" style="1" bestFit="1" customWidth="1"/>
    <col min="14083" max="14083" width="24.88671875" style="1" bestFit="1" customWidth="1"/>
    <col min="14084" max="14084" width="20.109375" style="1" customWidth="1"/>
    <col min="14085" max="14085" width="16.109375" style="1" customWidth="1"/>
    <col min="14086" max="14086" width="18" style="1" customWidth="1"/>
    <col min="14087" max="14087" width="16.5546875" style="1" customWidth="1"/>
    <col min="14088" max="14088" width="14.33203125" style="1" customWidth="1"/>
    <col min="14089" max="14089" width="22.44140625" style="1" customWidth="1"/>
    <col min="14090" max="14090" width="22.5546875" style="1" customWidth="1"/>
    <col min="14091" max="14093" width="9.33203125" style="1" bestFit="1" customWidth="1"/>
    <col min="14094" max="14094" width="10.6640625" style="1" bestFit="1" customWidth="1"/>
    <col min="14095" max="14336" width="9.109375" style="1"/>
    <col min="14337" max="14337" width="52.5546875" style="1" customWidth="1"/>
    <col min="14338" max="14338" width="60" style="1" bestFit="1" customWidth="1"/>
    <col min="14339" max="14339" width="24.88671875" style="1" bestFit="1" customWidth="1"/>
    <col min="14340" max="14340" width="20.109375" style="1" customWidth="1"/>
    <col min="14341" max="14341" width="16.109375" style="1" customWidth="1"/>
    <col min="14342" max="14342" width="18" style="1" customWidth="1"/>
    <col min="14343" max="14343" width="16.5546875" style="1" customWidth="1"/>
    <col min="14344" max="14344" width="14.33203125" style="1" customWidth="1"/>
    <col min="14345" max="14345" width="22.44140625" style="1" customWidth="1"/>
    <col min="14346" max="14346" width="22.5546875" style="1" customWidth="1"/>
    <col min="14347" max="14349" width="9.33203125" style="1" bestFit="1" customWidth="1"/>
    <col min="14350" max="14350" width="10.6640625" style="1" bestFit="1" customWidth="1"/>
    <col min="14351" max="14592" width="9.109375" style="1"/>
    <col min="14593" max="14593" width="52.5546875" style="1" customWidth="1"/>
    <col min="14594" max="14594" width="60" style="1" bestFit="1" customWidth="1"/>
    <col min="14595" max="14595" width="24.88671875" style="1" bestFit="1" customWidth="1"/>
    <col min="14596" max="14596" width="20.109375" style="1" customWidth="1"/>
    <col min="14597" max="14597" width="16.109375" style="1" customWidth="1"/>
    <col min="14598" max="14598" width="18" style="1" customWidth="1"/>
    <col min="14599" max="14599" width="16.5546875" style="1" customWidth="1"/>
    <col min="14600" max="14600" width="14.33203125" style="1" customWidth="1"/>
    <col min="14601" max="14601" width="22.44140625" style="1" customWidth="1"/>
    <col min="14602" max="14602" width="22.5546875" style="1" customWidth="1"/>
    <col min="14603" max="14605" width="9.33203125" style="1" bestFit="1" customWidth="1"/>
    <col min="14606" max="14606" width="10.6640625" style="1" bestFit="1" customWidth="1"/>
    <col min="14607" max="14848" width="9.109375" style="1"/>
    <col min="14849" max="14849" width="52.5546875" style="1" customWidth="1"/>
    <col min="14850" max="14850" width="60" style="1" bestFit="1" customWidth="1"/>
    <col min="14851" max="14851" width="24.88671875" style="1" bestFit="1" customWidth="1"/>
    <col min="14852" max="14852" width="20.109375" style="1" customWidth="1"/>
    <col min="14853" max="14853" width="16.109375" style="1" customWidth="1"/>
    <col min="14854" max="14854" width="18" style="1" customWidth="1"/>
    <col min="14855" max="14855" width="16.5546875" style="1" customWidth="1"/>
    <col min="14856" max="14856" width="14.33203125" style="1" customWidth="1"/>
    <col min="14857" max="14857" width="22.44140625" style="1" customWidth="1"/>
    <col min="14858" max="14858" width="22.5546875" style="1" customWidth="1"/>
    <col min="14859" max="14861" width="9.33203125" style="1" bestFit="1" customWidth="1"/>
    <col min="14862" max="14862" width="10.6640625" style="1" bestFit="1" customWidth="1"/>
    <col min="14863" max="15104" width="9.109375" style="1"/>
    <col min="15105" max="15105" width="52.5546875" style="1" customWidth="1"/>
    <col min="15106" max="15106" width="60" style="1" bestFit="1" customWidth="1"/>
    <col min="15107" max="15107" width="24.88671875" style="1" bestFit="1" customWidth="1"/>
    <col min="15108" max="15108" width="20.109375" style="1" customWidth="1"/>
    <col min="15109" max="15109" width="16.109375" style="1" customWidth="1"/>
    <col min="15110" max="15110" width="18" style="1" customWidth="1"/>
    <col min="15111" max="15111" width="16.5546875" style="1" customWidth="1"/>
    <col min="15112" max="15112" width="14.33203125" style="1" customWidth="1"/>
    <col min="15113" max="15113" width="22.44140625" style="1" customWidth="1"/>
    <col min="15114" max="15114" width="22.5546875" style="1" customWidth="1"/>
    <col min="15115" max="15117" width="9.33203125" style="1" bestFit="1" customWidth="1"/>
    <col min="15118" max="15118" width="10.6640625" style="1" bestFit="1" customWidth="1"/>
    <col min="15119" max="15360" width="9.109375" style="1"/>
    <col min="15361" max="15361" width="52.5546875" style="1" customWidth="1"/>
    <col min="15362" max="15362" width="60" style="1" bestFit="1" customWidth="1"/>
    <col min="15363" max="15363" width="24.88671875" style="1" bestFit="1" customWidth="1"/>
    <col min="15364" max="15364" width="20.109375" style="1" customWidth="1"/>
    <col min="15365" max="15365" width="16.109375" style="1" customWidth="1"/>
    <col min="15366" max="15366" width="18" style="1" customWidth="1"/>
    <col min="15367" max="15367" width="16.5546875" style="1" customWidth="1"/>
    <col min="15368" max="15368" width="14.33203125" style="1" customWidth="1"/>
    <col min="15369" max="15369" width="22.44140625" style="1" customWidth="1"/>
    <col min="15370" max="15370" width="22.5546875" style="1" customWidth="1"/>
    <col min="15371" max="15373" width="9.33203125" style="1" bestFit="1" customWidth="1"/>
    <col min="15374" max="15374" width="10.6640625" style="1" bestFit="1" customWidth="1"/>
    <col min="15375" max="15616" width="9.109375" style="1"/>
    <col min="15617" max="15617" width="52.5546875" style="1" customWidth="1"/>
    <col min="15618" max="15618" width="60" style="1" bestFit="1" customWidth="1"/>
    <col min="15619" max="15619" width="24.88671875" style="1" bestFit="1" customWidth="1"/>
    <col min="15620" max="15620" width="20.109375" style="1" customWidth="1"/>
    <col min="15621" max="15621" width="16.109375" style="1" customWidth="1"/>
    <col min="15622" max="15622" width="18" style="1" customWidth="1"/>
    <col min="15623" max="15623" width="16.5546875" style="1" customWidth="1"/>
    <col min="15624" max="15624" width="14.33203125" style="1" customWidth="1"/>
    <col min="15625" max="15625" width="22.44140625" style="1" customWidth="1"/>
    <col min="15626" max="15626" width="22.5546875" style="1" customWidth="1"/>
    <col min="15627" max="15629" width="9.33203125" style="1" bestFit="1" customWidth="1"/>
    <col min="15630" max="15630" width="10.6640625" style="1" bestFit="1" customWidth="1"/>
    <col min="15631" max="15872" width="9.109375" style="1"/>
    <col min="15873" max="15873" width="52.5546875" style="1" customWidth="1"/>
    <col min="15874" max="15874" width="60" style="1" bestFit="1" customWidth="1"/>
    <col min="15875" max="15875" width="24.88671875" style="1" bestFit="1" customWidth="1"/>
    <col min="15876" max="15876" width="20.109375" style="1" customWidth="1"/>
    <col min="15877" max="15877" width="16.109375" style="1" customWidth="1"/>
    <col min="15878" max="15878" width="18" style="1" customWidth="1"/>
    <col min="15879" max="15879" width="16.5546875" style="1" customWidth="1"/>
    <col min="15880" max="15880" width="14.33203125" style="1" customWidth="1"/>
    <col min="15881" max="15881" width="22.44140625" style="1" customWidth="1"/>
    <col min="15882" max="15882" width="22.5546875" style="1" customWidth="1"/>
    <col min="15883" max="15885" width="9.33203125" style="1" bestFit="1" customWidth="1"/>
    <col min="15886" max="15886" width="10.6640625" style="1" bestFit="1" customWidth="1"/>
    <col min="15887" max="16128" width="9.109375" style="1"/>
    <col min="16129" max="16129" width="52.5546875" style="1" customWidth="1"/>
    <col min="16130" max="16130" width="60" style="1" bestFit="1" customWidth="1"/>
    <col min="16131" max="16131" width="24.88671875" style="1" bestFit="1" customWidth="1"/>
    <col min="16132" max="16132" width="20.109375" style="1" customWidth="1"/>
    <col min="16133" max="16133" width="16.109375" style="1" customWidth="1"/>
    <col min="16134" max="16134" width="18" style="1" customWidth="1"/>
    <col min="16135" max="16135" width="16.5546875" style="1" customWidth="1"/>
    <col min="16136" max="16136" width="14.33203125" style="1" customWidth="1"/>
    <col min="16137" max="16137" width="22.44140625" style="1" customWidth="1"/>
    <col min="16138" max="16138" width="22.5546875" style="1" customWidth="1"/>
    <col min="16139" max="16141" width="9.33203125" style="1" bestFit="1" customWidth="1"/>
    <col min="16142" max="16142" width="10.6640625" style="1" bestFit="1" customWidth="1"/>
    <col min="16143" max="16384" width="9.109375" style="1"/>
  </cols>
  <sheetData>
    <row r="1" spans="1:15" ht="13.8" x14ac:dyDescent="0.25">
      <c r="A1" s="489"/>
      <c r="B1" s="445"/>
      <c r="C1" s="493"/>
      <c r="D1" s="491"/>
      <c r="E1" s="2" t="s">
        <v>647</v>
      </c>
    </row>
    <row r="2" spans="1:15" x14ac:dyDescent="0.25">
      <c r="A2" s="489"/>
      <c r="B2" s="445"/>
      <c r="C2" s="493"/>
      <c r="D2" s="491"/>
      <c r="E2" s="491"/>
    </row>
    <row r="3" spans="1:15" x14ac:dyDescent="0.25">
      <c r="A3" s="608" t="s">
        <v>876</v>
      </c>
      <c r="B3" s="608"/>
      <c r="C3" s="608"/>
      <c r="D3" s="608"/>
      <c r="E3" s="608"/>
    </row>
    <row r="4" spans="1:15" x14ac:dyDescent="0.25">
      <c r="A4" s="489"/>
      <c r="B4" s="445"/>
      <c r="C4" s="493"/>
      <c r="D4" s="491"/>
      <c r="E4" s="491"/>
    </row>
    <row r="5" spans="1:15" x14ac:dyDescent="0.25">
      <c r="A5" s="489"/>
      <c r="B5" s="445"/>
      <c r="C5" s="493"/>
      <c r="D5" s="491"/>
      <c r="E5" s="491" t="s">
        <v>649</v>
      </c>
    </row>
    <row r="6" spans="1:15" ht="13.8" thickBot="1" x14ac:dyDescent="0.3">
      <c r="A6" s="445"/>
      <c r="B6" s="446"/>
      <c r="C6" s="447"/>
      <c r="D6" s="448"/>
      <c r="E6" s="449">
        <v>1</v>
      </c>
    </row>
    <row r="7" spans="1:15" ht="12.75" customHeight="1" x14ac:dyDescent="0.25">
      <c r="A7" s="609" t="s">
        <v>650</v>
      </c>
      <c r="B7" s="611" t="s">
        <v>651</v>
      </c>
      <c r="C7" s="613" t="s">
        <v>652</v>
      </c>
      <c r="D7" s="615" t="s">
        <v>653</v>
      </c>
      <c r="E7" s="617" t="s">
        <v>654</v>
      </c>
      <c r="F7" s="506" t="s">
        <v>748</v>
      </c>
      <c r="G7" s="507">
        <v>0.03</v>
      </c>
    </row>
    <row r="8" spans="1:15" ht="13.8" thickBot="1" x14ac:dyDescent="0.3">
      <c r="A8" s="610"/>
      <c r="B8" s="612"/>
      <c r="C8" s="614"/>
      <c r="D8" s="616"/>
      <c r="E8" s="618"/>
      <c r="F8" s="506"/>
    </row>
    <row r="9" spans="1:15" s="127" customFormat="1" x14ac:dyDescent="0.25">
      <c r="A9" s="508" t="s">
        <v>749</v>
      </c>
      <c r="B9" s="509" t="s">
        <v>750</v>
      </c>
      <c r="C9" s="510" t="s">
        <v>657</v>
      </c>
      <c r="D9" s="511">
        <v>5017189</v>
      </c>
      <c r="E9" s="512">
        <v>5017189</v>
      </c>
      <c r="G9" s="513"/>
      <c r="H9" s="513"/>
      <c r="I9" s="513"/>
      <c r="J9" s="513"/>
      <c r="K9" s="513"/>
      <c r="L9" s="513"/>
      <c r="M9" s="513"/>
      <c r="N9" s="513"/>
      <c r="O9" s="513"/>
    </row>
    <row r="10" spans="1:15" s="516" customFormat="1" x14ac:dyDescent="0.25">
      <c r="A10" s="514" t="s">
        <v>751</v>
      </c>
      <c r="B10" s="515" t="s">
        <v>752</v>
      </c>
      <c r="C10" s="510" t="s">
        <v>657</v>
      </c>
      <c r="D10" s="511">
        <f>E10</f>
        <v>311400</v>
      </c>
      <c r="E10" s="512">
        <v>311400</v>
      </c>
      <c r="G10" s="517"/>
      <c r="H10" s="517"/>
      <c r="I10" s="517"/>
      <c r="J10" s="517"/>
      <c r="K10" s="517"/>
      <c r="L10" s="517"/>
      <c r="M10" s="517"/>
      <c r="N10" s="517"/>
      <c r="O10" s="517"/>
    </row>
    <row r="11" spans="1:15" s="127" customFormat="1" x14ac:dyDescent="0.25">
      <c r="A11" s="518" t="s">
        <v>753</v>
      </c>
      <c r="B11" s="519" t="s">
        <v>754</v>
      </c>
      <c r="C11" s="520" t="s">
        <v>657</v>
      </c>
      <c r="D11" s="521">
        <f>E11</f>
        <v>3786038</v>
      </c>
      <c r="E11" s="522">
        <v>3786038</v>
      </c>
      <c r="G11" s="513"/>
      <c r="H11" s="513"/>
      <c r="I11" s="513"/>
      <c r="J11" s="513"/>
      <c r="K11" s="513"/>
      <c r="L11" s="513"/>
      <c r="M11" s="513"/>
      <c r="N11" s="513"/>
      <c r="O11" s="513"/>
    </row>
    <row r="12" spans="1:15" s="516" customFormat="1" x14ac:dyDescent="0.25">
      <c r="A12" s="523" t="s">
        <v>755</v>
      </c>
      <c r="B12" s="524" t="s">
        <v>756</v>
      </c>
      <c r="C12" s="456">
        <v>46387</v>
      </c>
      <c r="D12" s="525">
        <v>720000</v>
      </c>
      <c r="E12" s="526">
        <v>600000</v>
      </c>
      <c r="G12" s="517"/>
      <c r="H12" s="517"/>
      <c r="I12" s="517"/>
      <c r="J12" s="517"/>
      <c r="K12" s="517"/>
      <c r="L12" s="517"/>
      <c r="M12" s="517"/>
      <c r="N12" s="517"/>
      <c r="O12" s="517"/>
    </row>
    <row r="13" spans="1:15" s="516" customFormat="1" x14ac:dyDescent="0.25">
      <c r="A13" s="523" t="s">
        <v>757</v>
      </c>
      <c r="B13" s="524" t="s">
        <v>758</v>
      </c>
      <c r="C13" s="456">
        <v>46387</v>
      </c>
      <c r="D13" s="525">
        <v>1524000</v>
      </c>
      <c r="E13" s="526">
        <v>1738225</v>
      </c>
      <c r="G13" s="517"/>
      <c r="H13" s="517"/>
      <c r="I13" s="517"/>
      <c r="J13" s="517"/>
      <c r="K13" s="517"/>
      <c r="L13" s="517"/>
      <c r="M13" s="517"/>
      <c r="N13" s="517"/>
      <c r="O13" s="517"/>
    </row>
    <row r="14" spans="1:15" s="127" customFormat="1" ht="39.6" x14ac:dyDescent="0.25">
      <c r="A14" s="518" t="s">
        <v>759</v>
      </c>
      <c r="B14" s="527" t="s">
        <v>760</v>
      </c>
      <c r="C14" s="520" t="s">
        <v>657</v>
      </c>
      <c r="D14" s="521">
        <v>1552194</v>
      </c>
      <c r="E14" s="522">
        <v>1430884</v>
      </c>
      <c r="G14" s="513"/>
      <c r="H14" s="513"/>
      <c r="I14" s="513"/>
      <c r="J14" s="513"/>
      <c r="K14" s="513"/>
      <c r="L14" s="513"/>
      <c r="M14" s="513"/>
      <c r="N14" s="513"/>
      <c r="O14" s="513"/>
    </row>
    <row r="15" spans="1:15" s="127" customFormat="1" x14ac:dyDescent="0.25">
      <c r="A15" s="518" t="s">
        <v>759</v>
      </c>
      <c r="B15" s="519" t="s">
        <v>761</v>
      </c>
      <c r="C15" s="520" t="s">
        <v>657</v>
      </c>
      <c r="D15" s="521">
        <v>1753362</v>
      </c>
      <c r="E15" s="522">
        <v>18127980</v>
      </c>
      <c r="G15" s="513"/>
      <c r="H15" s="513"/>
      <c r="I15" s="513"/>
      <c r="J15" s="513"/>
      <c r="K15" s="513"/>
      <c r="L15" s="513"/>
      <c r="M15" s="513"/>
      <c r="N15" s="513"/>
      <c r="O15" s="513"/>
    </row>
    <row r="16" spans="1:15" s="127" customFormat="1" x14ac:dyDescent="0.25">
      <c r="A16" s="518" t="s">
        <v>759</v>
      </c>
      <c r="B16" s="519" t="s">
        <v>762</v>
      </c>
      <c r="C16" s="520" t="s">
        <v>657</v>
      </c>
      <c r="D16" s="521">
        <v>296963</v>
      </c>
      <c r="E16" s="522">
        <v>107950</v>
      </c>
      <c r="G16" s="513"/>
      <c r="H16" s="513"/>
      <c r="I16" s="513"/>
      <c r="J16" s="513"/>
      <c r="K16" s="513"/>
      <c r="L16" s="513"/>
      <c r="M16" s="513"/>
      <c r="N16" s="513"/>
      <c r="O16" s="513"/>
    </row>
    <row r="17" spans="1:15" s="127" customFormat="1" x14ac:dyDescent="0.25">
      <c r="A17" s="518" t="s">
        <v>759</v>
      </c>
      <c r="B17" s="519" t="s">
        <v>763</v>
      </c>
      <c r="C17" s="520" t="s">
        <v>657</v>
      </c>
      <c r="D17" s="521">
        <v>85695</v>
      </c>
      <c r="E17" s="522">
        <v>0</v>
      </c>
      <c r="G17" s="513"/>
      <c r="H17" s="513"/>
      <c r="I17" s="513"/>
      <c r="J17" s="513"/>
      <c r="K17" s="513"/>
      <c r="L17" s="513"/>
      <c r="M17" s="513"/>
      <c r="N17" s="513"/>
      <c r="O17" s="513"/>
    </row>
    <row r="18" spans="1:15" s="127" customFormat="1" x14ac:dyDescent="0.25">
      <c r="A18" s="518" t="s">
        <v>764</v>
      </c>
      <c r="B18" s="528" t="s">
        <v>765</v>
      </c>
      <c r="C18" s="529" t="s">
        <v>657</v>
      </c>
      <c r="D18" s="474">
        <f t="shared" ref="D18:D24" si="0">E18</f>
        <v>11580</v>
      </c>
      <c r="E18" s="522">
        <v>11580</v>
      </c>
      <c r="G18" s="513"/>
      <c r="H18" s="513"/>
      <c r="I18" s="513"/>
      <c r="J18" s="513"/>
      <c r="K18" s="513"/>
      <c r="L18" s="513"/>
      <c r="M18" s="513"/>
      <c r="N18" s="513"/>
      <c r="O18" s="513"/>
    </row>
    <row r="19" spans="1:15" s="127" customFormat="1" x14ac:dyDescent="0.25">
      <c r="A19" s="518" t="s">
        <v>764</v>
      </c>
      <c r="B19" s="515" t="s">
        <v>766</v>
      </c>
      <c r="C19" s="529" t="s">
        <v>657</v>
      </c>
      <c r="D19" s="474">
        <v>165660</v>
      </c>
      <c r="E19" s="522">
        <v>265655</v>
      </c>
      <c r="G19" s="513"/>
      <c r="H19" s="513"/>
      <c r="I19" s="513"/>
      <c r="J19" s="513"/>
      <c r="K19" s="513"/>
      <c r="L19" s="513"/>
      <c r="M19" s="513"/>
      <c r="N19" s="513"/>
      <c r="O19" s="513"/>
    </row>
    <row r="20" spans="1:15" s="127" customFormat="1" x14ac:dyDescent="0.25">
      <c r="A20" s="530" t="s">
        <v>767</v>
      </c>
      <c r="B20" s="531" t="s">
        <v>768</v>
      </c>
      <c r="C20" s="529" t="s">
        <v>657</v>
      </c>
      <c r="D20" s="521">
        <f t="shared" si="0"/>
        <v>61200</v>
      </c>
      <c r="E20" s="522">
        <v>61200</v>
      </c>
      <c r="G20" s="513"/>
      <c r="H20" s="513"/>
      <c r="I20" s="513"/>
      <c r="J20" s="513"/>
      <c r="K20" s="513"/>
      <c r="L20" s="513"/>
      <c r="M20" s="513"/>
      <c r="N20" s="513"/>
      <c r="O20" s="513"/>
    </row>
    <row r="21" spans="1:15" s="127" customFormat="1" x14ac:dyDescent="0.25">
      <c r="A21" s="530" t="s">
        <v>767</v>
      </c>
      <c r="B21" s="531" t="s">
        <v>769</v>
      </c>
      <c r="C21" s="529" t="s">
        <v>657</v>
      </c>
      <c r="D21" s="521">
        <f t="shared" si="0"/>
        <v>94800</v>
      </c>
      <c r="E21" s="522">
        <v>94800</v>
      </c>
      <c r="G21" s="513"/>
      <c r="H21" s="513"/>
      <c r="I21" s="513"/>
      <c r="J21" s="513"/>
      <c r="K21" s="513"/>
      <c r="L21" s="513"/>
      <c r="M21" s="513"/>
      <c r="N21" s="513"/>
      <c r="O21" s="513"/>
    </row>
    <row r="22" spans="1:15" s="537" customFormat="1" x14ac:dyDescent="0.25">
      <c r="A22" s="532" t="s">
        <v>767</v>
      </c>
      <c r="B22" s="533" t="s">
        <v>770</v>
      </c>
      <c r="C22" s="534" t="s">
        <v>657</v>
      </c>
      <c r="D22" s="535">
        <f t="shared" si="0"/>
        <v>1861600</v>
      </c>
      <c r="E22" s="536">
        <v>1861600</v>
      </c>
      <c r="G22" s="538"/>
      <c r="H22" s="538"/>
      <c r="I22" s="538"/>
      <c r="J22" s="538"/>
      <c r="K22" s="538"/>
      <c r="L22" s="538"/>
      <c r="M22" s="538"/>
      <c r="N22" s="538"/>
      <c r="O22" s="538"/>
    </row>
    <row r="23" spans="1:15" s="127" customFormat="1" x14ac:dyDescent="0.25">
      <c r="A23" s="508" t="s">
        <v>771</v>
      </c>
      <c r="B23" s="509" t="s">
        <v>772</v>
      </c>
      <c r="C23" s="510" t="s">
        <v>657</v>
      </c>
      <c r="D23" s="511">
        <f t="shared" si="0"/>
        <v>76091</v>
      </c>
      <c r="E23" s="512">
        <v>76091</v>
      </c>
    </row>
    <row r="24" spans="1:15" s="127" customFormat="1" x14ac:dyDescent="0.25">
      <c r="A24" s="530" t="s">
        <v>773</v>
      </c>
      <c r="B24" s="531" t="s">
        <v>774</v>
      </c>
      <c r="C24" s="520" t="s">
        <v>657</v>
      </c>
      <c r="D24" s="539">
        <f t="shared" si="0"/>
        <v>231109</v>
      </c>
      <c r="E24" s="540">
        <v>231109</v>
      </c>
      <c r="G24" s="513"/>
      <c r="H24" s="513"/>
      <c r="I24" s="513"/>
      <c r="J24" s="513"/>
      <c r="K24" s="513"/>
      <c r="L24" s="513"/>
      <c r="M24" s="513"/>
      <c r="N24" s="513"/>
      <c r="O24" s="513"/>
    </row>
    <row r="25" spans="1:15" s="516" customFormat="1" x14ac:dyDescent="0.25">
      <c r="A25" s="530" t="s">
        <v>773</v>
      </c>
      <c r="B25" s="515" t="s">
        <v>775</v>
      </c>
      <c r="C25" s="520" t="s">
        <v>657</v>
      </c>
      <c r="D25" s="539">
        <f>E25</f>
        <v>400118</v>
      </c>
      <c r="E25" s="540">
        <v>400118</v>
      </c>
      <c r="G25" s="517"/>
      <c r="H25" s="517"/>
      <c r="I25" s="517"/>
      <c r="J25" s="517"/>
      <c r="K25" s="517"/>
      <c r="L25" s="517"/>
      <c r="M25" s="517"/>
      <c r="N25" s="517"/>
      <c r="O25" s="517"/>
    </row>
    <row r="26" spans="1:15" s="516" customFormat="1" x14ac:dyDescent="0.25">
      <c r="A26" s="530" t="s">
        <v>776</v>
      </c>
      <c r="B26" s="515" t="s">
        <v>777</v>
      </c>
      <c r="C26" s="520" t="s">
        <v>657</v>
      </c>
      <c r="D26" s="539">
        <f>E26</f>
        <v>226800</v>
      </c>
      <c r="E26" s="540">
        <v>226800</v>
      </c>
      <c r="G26" s="517"/>
      <c r="H26" s="517"/>
      <c r="I26" s="517"/>
      <c r="J26" s="517"/>
      <c r="K26" s="517"/>
      <c r="L26" s="517"/>
      <c r="M26" s="517"/>
      <c r="N26" s="517"/>
      <c r="O26" s="517"/>
    </row>
    <row r="27" spans="1:15" s="127" customFormat="1" x14ac:dyDescent="0.25">
      <c r="A27" s="530" t="s">
        <v>778</v>
      </c>
      <c r="B27" s="531" t="s">
        <v>779</v>
      </c>
      <c r="C27" s="520" t="s">
        <v>657</v>
      </c>
      <c r="D27" s="539">
        <f>E27</f>
        <v>900000</v>
      </c>
      <c r="E27" s="540">
        <v>900000</v>
      </c>
      <c r="G27" s="513"/>
      <c r="H27" s="513"/>
      <c r="I27" s="513"/>
      <c r="J27" s="513"/>
      <c r="K27" s="513"/>
      <c r="L27" s="513"/>
      <c r="M27" s="513"/>
      <c r="N27" s="513"/>
      <c r="O27" s="513"/>
    </row>
    <row r="28" spans="1:15" s="516" customFormat="1" ht="13.8" x14ac:dyDescent="0.3">
      <c r="A28" s="541" t="s">
        <v>780</v>
      </c>
      <c r="B28" s="463" t="s">
        <v>781</v>
      </c>
      <c r="C28" s="456" t="s">
        <v>657</v>
      </c>
      <c r="D28" s="542">
        <f>12*47549</f>
        <v>570588</v>
      </c>
      <c r="E28" s="543">
        <v>570588</v>
      </c>
      <c r="G28" s="517"/>
      <c r="H28" s="517"/>
      <c r="I28" s="544"/>
      <c r="J28" s="517"/>
      <c r="K28" s="517"/>
      <c r="L28" s="517"/>
      <c r="M28" s="517"/>
      <c r="N28" s="517"/>
      <c r="O28" s="517"/>
    </row>
    <row r="29" spans="1:15" s="516" customFormat="1" ht="13.8" x14ac:dyDescent="0.3">
      <c r="A29" s="530" t="s">
        <v>780</v>
      </c>
      <c r="B29" s="519" t="s">
        <v>782</v>
      </c>
      <c r="C29" s="520" t="s">
        <v>657</v>
      </c>
      <c r="D29" s="521">
        <f>E29</f>
        <v>155950000</v>
      </c>
      <c r="E29" s="522">
        <v>155950000</v>
      </c>
      <c r="G29" s="517"/>
      <c r="H29" s="517"/>
      <c r="I29" s="517"/>
      <c r="J29" s="544"/>
      <c r="K29" s="517"/>
      <c r="L29" s="517"/>
      <c r="M29" s="517"/>
      <c r="N29" s="517"/>
      <c r="O29" s="517"/>
    </row>
    <row r="30" spans="1:15" s="516" customFormat="1" x14ac:dyDescent="0.25">
      <c r="A30" s="530" t="s">
        <v>783</v>
      </c>
      <c r="B30" s="545" t="s">
        <v>784</v>
      </c>
      <c r="C30" s="546" t="s">
        <v>657</v>
      </c>
      <c r="D30" s="539">
        <v>700000</v>
      </c>
      <c r="E30" s="540">
        <v>700000</v>
      </c>
      <c r="F30" s="517"/>
      <c r="H30" s="517"/>
      <c r="I30" s="517"/>
      <c r="J30" s="517"/>
      <c r="K30" s="517"/>
      <c r="L30" s="517"/>
      <c r="M30" s="517"/>
      <c r="N30" s="517"/>
      <c r="O30" s="517"/>
    </row>
    <row r="31" spans="1:15" s="516" customFormat="1" x14ac:dyDescent="0.25">
      <c r="A31" s="530" t="s">
        <v>785</v>
      </c>
      <c r="B31" s="531" t="s">
        <v>786</v>
      </c>
      <c r="C31" s="520" t="s">
        <v>657</v>
      </c>
      <c r="D31" s="539">
        <f>E31</f>
        <v>10301117</v>
      </c>
      <c r="E31" s="547">
        <v>10301117</v>
      </c>
      <c r="G31" s="517"/>
      <c r="H31" s="517"/>
      <c r="I31" s="517"/>
      <c r="J31" s="517"/>
      <c r="K31" s="517"/>
      <c r="L31" s="517"/>
      <c r="M31" s="517"/>
      <c r="N31" s="517"/>
      <c r="O31" s="517"/>
    </row>
    <row r="32" spans="1:15" s="127" customFormat="1" x14ac:dyDescent="0.25">
      <c r="A32" s="530" t="s">
        <v>787</v>
      </c>
      <c r="B32" s="531" t="s">
        <v>788</v>
      </c>
      <c r="C32" s="520">
        <v>47849</v>
      </c>
      <c r="D32" s="548">
        <f>E32</f>
        <v>585262063</v>
      </c>
      <c r="E32" s="547">
        <v>585262063</v>
      </c>
      <c r="G32" s="513"/>
      <c r="H32" s="513"/>
      <c r="I32" s="513"/>
      <c r="J32" s="513"/>
      <c r="K32" s="513"/>
      <c r="L32" s="513"/>
      <c r="M32" s="513"/>
      <c r="N32" s="513"/>
      <c r="O32" s="513"/>
    </row>
    <row r="33" spans="1:15" s="516" customFormat="1" x14ac:dyDescent="0.25">
      <c r="A33" s="514" t="s">
        <v>789</v>
      </c>
      <c r="B33" s="549" t="s">
        <v>790</v>
      </c>
      <c r="C33" s="550" t="s">
        <v>657</v>
      </c>
      <c r="D33" s="521">
        <f>E33*1.3</f>
        <v>127142226.90000001</v>
      </c>
      <c r="E33" s="547">
        <v>97801713</v>
      </c>
      <c r="G33" s="517"/>
      <c r="H33" s="517"/>
      <c r="I33" s="517"/>
      <c r="J33" s="517"/>
      <c r="K33" s="517"/>
      <c r="L33" s="517"/>
      <c r="M33" s="517"/>
      <c r="N33" s="517"/>
      <c r="O33" s="517"/>
    </row>
    <row r="34" spans="1:15" s="516" customFormat="1" x14ac:dyDescent="0.25">
      <c r="A34" s="514" t="s">
        <v>789</v>
      </c>
      <c r="B34" s="549" t="s">
        <v>791</v>
      </c>
      <c r="C34" s="550" t="s">
        <v>657</v>
      </c>
      <c r="D34" s="521">
        <f>E34*1.3</f>
        <v>37488547.200000003</v>
      </c>
      <c r="E34" s="522">
        <v>28837344</v>
      </c>
      <c r="G34" s="517"/>
      <c r="H34" s="517"/>
      <c r="I34" s="517"/>
      <c r="J34" s="517"/>
      <c r="K34" s="517"/>
      <c r="L34" s="517"/>
      <c r="M34" s="517"/>
      <c r="N34" s="517"/>
      <c r="O34" s="517"/>
    </row>
    <row r="35" spans="1:15" s="516" customFormat="1" x14ac:dyDescent="0.25">
      <c r="A35" s="518" t="s">
        <v>792</v>
      </c>
      <c r="B35" s="519" t="s">
        <v>793</v>
      </c>
      <c r="C35" s="520" t="s">
        <v>657</v>
      </c>
      <c r="D35" s="521">
        <f>E35</f>
        <v>4725000</v>
      </c>
      <c r="E35" s="522">
        <v>4725000</v>
      </c>
      <c r="G35" s="517"/>
      <c r="H35" s="517"/>
      <c r="I35" s="517"/>
      <c r="J35" s="517"/>
      <c r="K35" s="517"/>
      <c r="L35" s="517"/>
      <c r="M35" s="517"/>
      <c r="N35" s="517"/>
      <c r="O35" s="517"/>
    </row>
    <row r="36" spans="1:15" s="516" customFormat="1" ht="26.4" x14ac:dyDescent="0.25">
      <c r="A36" s="518" t="s">
        <v>794</v>
      </c>
      <c r="B36" s="527" t="s">
        <v>795</v>
      </c>
      <c r="C36" s="520">
        <v>46090</v>
      </c>
      <c r="D36" s="521">
        <v>1680000</v>
      </c>
      <c r="E36" s="522">
        <v>3360000</v>
      </c>
      <c r="G36" s="517"/>
      <c r="H36" s="517"/>
      <c r="I36" s="517"/>
      <c r="J36" s="517"/>
      <c r="K36" s="517"/>
      <c r="L36" s="517"/>
      <c r="M36" s="517"/>
      <c r="N36" s="517"/>
      <c r="O36" s="517"/>
    </row>
    <row r="37" spans="1:15" s="516" customFormat="1" x14ac:dyDescent="0.25">
      <c r="A37" s="530" t="s">
        <v>796</v>
      </c>
      <c r="B37" s="531" t="s">
        <v>797</v>
      </c>
      <c r="C37" s="520" t="s">
        <v>657</v>
      </c>
      <c r="D37" s="539">
        <f>E37</f>
        <v>4901250</v>
      </c>
      <c r="E37" s="540">
        <v>4901250</v>
      </c>
      <c r="F37" s="517"/>
      <c r="H37" s="517"/>
      <c r="I37" s="517"/>
      <c r="J37" s="517"/>
      <c r="K37" s="517"/>
      <c r="L37" s="517"/>
      <c r="M37" s="517"/>
      <c r="N37" s="517"/>
      <c r="O37" s="517"/>
    </row>
    <row r="38" spans="1:15" s="516" customFormat="1" x14ac:dyDescent="0.25">
      <c r="A38" s="514" t="s">
        <v>798</v>
      </c>
      <c r="B38" s="471" t="s">
        <v>799</v>
      </c>
      <c r="C38" s="550" t="s">
        <v>657</v>
      </c>
      <c r="D38" s="521">
        <f>E38</f>
        <v>487273</v>
      </c>
      <c r="E38" s="522">
        <v>487273</v>
      </c>
      <c r="G38" s="517"/>
      <c r="H38" s="517"/>
      <c r="I38" s="517"/>
      <c r="J38" s="517"/>
      <c r="K38" s="517"/>
      <c r="L38" s="517"/>
      <c r="M38" s="517"/>
      <c r="N38" s="517"/>
      <c r="O38" s="517"/>
    </row>
    <row r="39" spans="1:15" s="516" customFormat="1" x14ac:dyDescent="0.25">
      <c r="A39" s="514" t="s">
        <v>800</v>
      </c>
      <c r="B39" s="471" t="s">
        <v>801</v>
      </c>
      <c r="C39" s="550" t="s">
        <v>657</v>
      </c>
      <c r="D39" s="521">
        <f>E39</f>
        <v>677685</v>
      </c>
      <c r="E39" s="522">
        <v>677685</v>
      </c>
      <c r="G39" s="517"/>
      <c r="H39" s="517"/>
      <c r="I39" s="517"/>
      <c r="J39" s="517"/>
      <c r="K39" s="517"/>
      <c r="L39" s="517"/>
      <c r="M39" s="517"/>
      <c r="N39" s="517"/>
      <c r="O39" s="517"/>
    </row>
    <row r="40" spans="1:15" s="516" customFormat="1" x14ac:dyDescent="0.25">
      <c r="A40" s="514" t="s">
        <v>802</v>
      </c>
      <c r="B40" s="471" t="s">
        <v>803</v>
      </c>
      <c r="C40" s="550" t="s">
        <v>657</v>
      </c>
      <c r="D40" s="521">
        <v>205816</v>
      </c>
      <c r="E40" s="522">
        <v>147721</v>
      </c>
      <c r="G40" s="517"/>
      <c r="H40" s="517"/>
      <c r="I40" s="517"/>
      <c r="J40" s="517"/>
      <c r="K40" s="517"/>
      <c r="L40" s="517"/>
      <c r="M40" s="517"/>
      <c r="N40" s="517"/>
      <c r="O40" s="517"/>
    </row>
    <row r="41" spans="1:15" s="516" customFormat="1" ht="26.4" x14ac:dyDescent="0.25">
      <c r="A41" s="514" t="s">
        <v>804</v>
      </c>
      <c r="B41" s="471" t="s">
        <v>805</v>
      </c>
      <c r="C41" s="520">
        <v>46096</v>
      </c>
      <c r="D41" s="521">
        <v>3005328</v>
      </c>
      <c r="E41" s="522">
        <v>1381633</v>
      </c>
      <c r="G41" s="517"/>
      <c r="H41" s="517"/>
      <c r="I41" s="517"/>
      <c r="J41" s="517"/>
      <c r="K41" s="517"/>
      <c r="L41" s="517"/>
      <c r="M41" s="517"/>
      <c r="N41" s="517"/>
      <c r="O41" s="517"/>
    </row>
    <row r="42" spans="1:15" s="127" customFormat="1" x14ac:dyDescent="0.25">
      <c r="A42" s="551" t="s">
        <v>806</v>
      </c>
      <c r="B42" s="515" t="s">
        <v>807</v>
      </c>
      <c r="C42" s="550" t="s">
        <v>657</v>
      </c>
      <c r="D42" s="521">
        <v>18681711</v>
      </c>
      <c r="E42" s="522">
        <v>12557241</v>
      </c>
      <c r="G42" s="513"/>
      <c r="H42" s="513"/>
      <c r="I42" s="513"/>
      <c r="J42" s="513"/>
      <c r="K42" s="513"/>
      <c r="L42" s="513"/>
      <c r="M42" s="513"/>
      <c r="N42" s="513"/>
      <c r="O42" s="513"/>
    </row>
    <row r="43" spans="1:15" s="127" customFormat="1" x14ac:dyDescent="0.25">
      <c r="A43" s="551" t="s">
        <v>806</v>
      </c>
      <c r="B43" s="515" t="s">
        <v>808</v>
      </c>
      <c r="C43" s="550" t="s">
        <v>657</v>
      </c>
      <c r="D43" s="521">
        <v>600000</v>
      </c>
      <c r="E43" s="522">
        <v>600000</v>
      </c>
      <c r="G43" s="513"/>
      <c r="H43" s="513"/>
      <c r="I43" s="513"/>
      <c r="J43" s="513"/>
      <c r="K43" s="513"/>
      <c r="L43" s="513"/>
      <c r="M43" s="513"/>
      <c r="N43" s="513"/>
      <c r="O43" s="513"/>
    </row>
    <row r="44" spans="1:15" s="516" customFormat="1" x14ac:dyDescent="0.25">
      <c r="A44" s="514" t="s">
        <v>809</v>
      </c>
      <c r="B44" s="549" t="s">
        <v>810</v>
      </c>
      <c r="C44" s="550" t="s">
        <v>657</v>
      </c>
      <c r="D44" s="521">
        <f>25400*12</f>
        <v>304800</v>
      </c>
      <c r="E44" s="522">
        <v>304800</v>
      </c>
      <c r="G44" s="517"/>
      <c r="H44" s="517"/>
      <c r="I44" s="517"/>
      <c r="J44" s="517"/>
      <c r="K44" s="517"/>
      <c r="L44" s="517"/>
      <c r="M44" s="517"/>
      <c r="N44" s="517"/>
      <c r="O44" s="517"/>
    </row>
    <row r="45" spans="1:15" x14ac:dyDescent="0.25">
      <c r="A45" s="127" t="s">
        <v>811</v>
      </c>
      <c r="B45" s="127" t="s">
        <v>812</v>
      </c>
      <c r="C45" s="520">
        <v>46812</v>
      </c>
      <c r="D45" s="521">
        <v>850910</v>
      </c>
      <c r="E45" s="522">
        <v>712843</v>
      </c>
    </row>
    <row r="46" spans="1:15" s="516" customFormat="1" ht="26.25" customHeight="1" x14ac:dyDescent="0.25">
      <c r="A46" s="552" t="s">
        <v>813</v>
      </c>
      <c r="B46" s="553" t="s">
        <v>814</v>
      </c>
      <c r="C46" s="550" t="s">
        <v>657</v>
      </c>
      <c r="D46" s="554">
        <v>893528</v>
      </c>
      <c r="E46" s="555">
        <v>893528</v>
      </c>
      <c r="G46" s="517"/>
      <c r="H46" s="517"/>
      <c r="I46" s="517"/>
      <c r="J46" s="517"/>
      <c r="K46" s="517"/>
      <c r="L46" s="517"/>
      <c r="M46" s="517"/>
      <c r="N46" s="517"/>
      <c r="O46" s="517"/>
    </row>
    <row r="47" spans="1:15" s="516" customFormat="1" x14ac:dyDescent="0.25">
      <c r="A47" s="552" t="s">
        <v>815</v>
      </c>
      <c r="B47" s="553" t="s">
        <v>816</v>
      </c>
      <c r="C47" s="550" t="s">
        <v>657</v>
      </c>
      <c r="D47" s="554">
        <v>34644332</v>
      </c>
      <c r="E47" s="555">
        <v>57832944</v>
      </c>
      <c r="G47" s="517"/>
      <c r="H47" s="517"/>
      <c r="I47" s="517"/>
      <c r="J47" s="517"/>
      <c r="K47" s="517"/>
      <c r="L47" s="517"/>
      <c r="M47" s="517"/>
      <c r="N47" s="517"/>
      <c r="O47" s="517"/>
    </row>
    <row r="48" spans="1:15" s="127" customFormat="1" x14ac:dyDescent="0.25">
      <c r="A48" s="514" t="s">
        <v>702</v>
      </c>
      <c r="B48" s="549" t="s">
        <v>817</v>
      </c>
      <c r="C48" s="550" t="s">
        <v>657</v>
      </c>
      <c r="D48" s="521">
        <v>46596</v>
      </c>
      <c r="E48" s="522">
        <v>134121</v>
      </c>
      <c r="G48" s="513"/>
      <c r="H48" s="513"/>
      <c r="I48" s="513"/>
      <c r="J48" s="513"/>
      <c r="K48" s="513"/>
      <c r="L48" s="513"/>
      <c r="M48" s="513"/>
      <c r="N48" s="513"/>
      <c r="O48" s="513"/>
    </row>
    <row r="49" spans="1:15" s="127" customFormat="1" ht="26.4" x14ac:dyDescent="0.25">
      <c r="A49" s="518" t="s">
        <v>818</v>
      </c>
      <c r="B49" s="470" t="s">
        <v>819</v>
      </c>
      <c r="C49" s="529" t="s">
        <v>657</v>
      </c>
      <c r="D49" s="521">
        <v>106956</v>
      </c>
      <c r="E49" s="522">
        <v>106956</v>
      </c>
      <c r="G49" s="513"/>
      <c r="H49" s="513"/>
      <c r="I49" s="513"/>
      <c r="J49" s="513"/>
      <c r="K49" s="513"/>
      <c r="L49" s="513"/>
      <c r="M49" s="513"/>
      <c r="N49" s="513"/>
      <c r="O49" s="513"/>
    </row>
    <row r="50" spans="1:15" s="127" customFormat="1" x14ac:dyDescent="0.25">
      <c r="A50" s="518" t="s">
        <v>820</v>
      </c>
      <c r="B50" s="519" t="s">
        <v>821</v>
      </c>
      <c r="C50" s="529" t="s">
        <v>657</v>
      </c>
      <c r="D50" s="521">
        <f>E50</f>
        <v>12192000</v>
      </c>
      <c r="E50" s="522">
        <v>12192000</v>
      </c>
      <c r="G50" s="513"/>
      <c r="H50" s="513"/>
      <c r="I50" s="513"/>
      <c r="J50" s="513"/>
      <c r="K50" s="513"/>
      <c r="L50" s="513"/>
      <c r="M50" s="513"/>
      <c r="N50" s="513"/>
      <c r="O50" s="513"/>
    </row>
    <row r="51" spans="1:15" s="127" customFormat="1" x14ac:dyDescent="0.25">
      <c r="A51" s="518" t="s">
        <v>822</v>
      </c>
      <c r="B51" s="519" t="s">
        <v>823</v>
      </c>
      <c r="C51" s="529" t="s">
        <v>657</v>
      </c>
      <c r="D51" s="521">
        <f>E51</f>
        <v>149750</v>
      </c>
      <c r="E51" s="522">
        <v>149750</v>
      </c>
      <c r="G51" s="513"/>
      <c r="H51" s="513"/>
      <c r="I51" s="513"/>
      <c r="J51" s="513"/>
      <c r="K51" s="513"/>
      <c r="L51" s="513"/>
      <c r="M51" s="513"/>
      <c r="N51" s="513"/>
      <c r="O51" s="513"/>
    </row>
    <row r="52" spans="1:15" s="516" customFormat="1" x14ac:dyDescent="0.25">
      <c r="A52" s="518" t="s">
        <v>824</v>
      </c>
      <c r="B52" s="519" t="s">
        <v>825</v>
      </c>
      <c r="C52" s="529" t="s">
        <v>657</v>
      </c>
      <c r="D52" s="521">
        <f>E52</f>
        <v>532638</v>
      </c>
      <c r="E52" s="522">
        <v>532638</v>
      </c>
      <c r="G52" s="517"/>
      <c r="H52" s="517"/>
      <c r="I52" s="517"/>
      <c r="J52" s="517"/>
      <c r="K52" s="517"/>
      <c r="L52" s="517"/>
      <c r="M52" s="517"/>
      <c r="N52" s="517"/>
      <c r="O52" s="517"/>
    </row>
    <row r="53" spans="1:15" s="516" customFormat="1" x14ac:dyDescent="0.25">
      <c r="A53" s="518" t="s">
        <v>826</v>
      </c>
      <c r="B53" s="519" t="s">
        <v>777</v>
      </c>
      <c r="C53" s="529" t="s">
        <v>657</v>
      </c>
      <c r="D53" s="521">
        <v>118300</v>
      </c>
      <c r="E53" s="522">
        <v>118300</v>
      </c>
      <c r="G53" s="517"/>
      <c r="H53" s="517"/>
      <c r="I53" s="517"/>
      <c r="J53" s="517"/>
      <c r="K53" s="517"/>
      <c r="L53" s="517"/>
      <c r="M53" s="517"/>
      <c r="N53" s="517"/>
      <c r="O53" s="517"/>
    </row>
    <row r="54" spans="1:15" s="127" customFormat="1" x14ac:dyDescent="0.25">
      <c r="A54" s="518" t="s">
        <v>827</v>
      </c>
      <c r="B54" s="519" t="s">
        <v>828</v>
      </c>
      <c r="C54" s="529" t="s">
        <v>657</v>
      </c>
      <c r="D54" s="521">
        <v>22860</v>
      </c>
      <c r="E54" s="522">
        <v>22860</v>
      </c>
      <c r="G54" s="513"/>
      <c r="H54" s="513"/>
      <c r="I54" s="513"/>
      <c r="J54" s="513"/>
      <c r="K54" s="513"/>
      <c r="L54" s="513"/>
      <c r="M54" s="513"/>
      <c r="N54" s="513"/>
      <c r="O54" s="513"/>
    </row>
    <row r="55" spans="1:15" s="516" customFormat="1" ht="26.4" x14ac:dyDescent="0.25">
      <c r="A55" s="518" t="s">
        <v>707</v>
      </c>
      <c r="B55" s="556" t="s">
        <v>829</v>
      </c>
      <c r="C55" s="520" t="s">
        <v>657</v>
      </c>
      <c r="D55" s="521">
        <f>E55</f>
        <v>2814624</v>
      </c>
      <c r="E55" s="522">
        <v>2814624</v>
      </c>
      <c r="G55" s="517"/>
      <c r="H55" s="517"/>
      <c r="I55" s="517"/>
      <c r="J55" s="517"/>
      <c r="K55" s="517"/>
      <c r="L55" s="517"/>
      <c r="M55" s="517"/>
      <c r="N55" s="517"/>
      <c r="O55" s="517"/>
    </row>
    <row r="56" spans="1:15" s="127" customFormat="1" x14ac:dyDescent="0.25">
      <c r="A56" s="518" t="s">
        <v>830</v>
      </c>
      <c r="B56" s="470" t="s">
        <v>831</v>
      </c>
      <c r="C56" s="520">
        <v>46243</v>
      </c>
      <c r="D56" s="521">
        <v>113157</v>
      </c>
      <c r="E56" s="522">
        <v>113157</v>
      </c>
      <c r="G56" s="513"/>
      <c r="H56" s="513"/>
      <c r="I56" s="513"/>
      <c r="J56" s="513"/>
      <c r="K56" s="513"/>
      <c r="L56" s="513"/>
      <c r="M56" s="513"/>
      <c r="N56" s="513"/>
      <c r="O56" s="513"/>
    </row>
    <row r="57" spans="1:15" s="516" customFormat="1" ht="26.4" x14ac:dyDescent="0.25">
      <c r="A57" s="518" t="s">
        <v>830</v>
      </c>
      <c r="B57" s="470" t="s">
        <v>832</v>
      </c>
      <c r="C57" s="520" t="s">
        <v>657</v>
      </c>
      <c r="D57" s="521">
        <v>3651250</v>
      </c>
      <c r="E57" s="521">
        <v>3651250</v>
      </c>
      <c r="G57" s="517"/>
      <c r="K57" s="517"/>
      <c r="L57" s="517"/>
      <c r="M57" s="517"/>
      <c r="N57" s="517"/>
      <c r="O57" s="517"/>
    </row>
    <row r="58" spans="1:15" s="516" customFormat="1" x14ac:dyDescent="0.25">
      <c r="A58" s="518" t="s">
        <v>833</v>
      </c>
      <c r="B58" s="531" t="s">
        <v>834</v>
      </c>
      <c r="C58" s="520" t="s">
        <v>657</v>
      </c>
      <c r="D58" s="548">
        <f>E58</f>
        <v>315000</v>
      </c>
      <c r="E58" s="522">
        <v>315000</v>
      </c>
      <c r="F58" s="557"/>
      <c r="G58" s="517"/>
      <c r="H58" s="517"/>
      <c r="I58" s="517"/>
      <c r="J58" s="517"/>
      <c r="K58" s="517"/>
      <c r="L58" s="517"/>
      <c r="M58" s="517"/>
      <c r="N58" s="517"/>
      <c r="O58" s="517"/>
    </row>
    <row r="59" spans="1:15" s="516" customFormat="1" x14ac:dyDescent="0.25">
      <c r="A59" s="518" t="s">
        <v>835</v>
      </c>
      <c r="B59" s="556" t="s">
        <v>836</v>
      </c>
      <c r="C59" s="520" t="s">
        <v>657</v>
      </c>
      <c r="D59" s="521">
        <v>1524000</v>
      </c>
      <c r="E59" s="522">
        <v>1270000</v>
      </c>
      <c r="G59" s="517"/>
      <c r="H59" s="517"/>
      <c r="I59" s="517"/>
      <c r="J59" s="517"/>
      <c r="K59" s="517"/>
      <c r="L59" s="517"/>
      <c r="M59" s="517"/>
      <c r="N59" s="517"/>
      <c r="O59" s="517"/>
    </row>
    <row r="60" spans="1:15" s="516" customFormat="1" x14ac:dyDescent="0.25">
      <c r="A60" s="518" t="s">
        <v>837</v>
      </c>
      <c r="B60" s="531" t="s">
        <v>838</v>
      </c>
      <c r="C60" s="520" t="s">
        <v>657</v>
      </c>
      <c r="D60" s="521">
        <f>E60</f>
        <v>61200</v>
      </c>
      <c r="E60" s="522">
        <v>61200</v>
      </c>
      <c r="G60" s="517"/>
      <c r="H60" s="517"/>
      <c r="I60" s="517"/>
      <c r="J60" s="517"/>
      <c r="K60" s="517"/>
      <c r="L60" s="517"/>
      <c r="M60" s="517"/>
      <c r="N60" s="517"/>
      <c r="O60" s="517"/>
    </row>
    <row r="61" spans="1:15" s="516" customFormat="1" x14ac:dyDescent="0.25">
      <c r="A61" s="514" t="s">
        <v>839</v>
      </c>
      <c r="B61" s="515" t="s">
        <v>840</v>
      </c>
      <c r="C61" s="520" t="s">
        <v>657</v>
      </c>
      <c r="D61" s="521">
        <f>E61</f>
        <v>176800</v>
      </c>
      <c r="E61" s="522">
        <v>176800</v>
      </c>
      <c r="G61" s="517"/>
      <c r="H61" s="517"/>
      <c r="I61" s="517"/>
      <c r="J61" s="517"/>
      <c r="K61" s="517"/>
      <c r="L61" s="517"/>
      <c r="M61" s="517"/>
      <c r="N61" s="517"/>
      <c r="O61" s="517"/>
    </row>
    <row r="62" spans="1:15" s="516" customFormat="1" ht="26.4" x14ac:dyDescent="0.25">
      <c r="A62" s="518" t="s">
        <v>841</v>
      </c>
      <c r="B62" s="470" t="s">
        <v>842</v>
      </c>
      <c r="C62" s="520">
        <v>46387</v>
      </c>
      <c r="D62" s="521">
        <v>3600000</v>
      </c>
      <c r="E62" s="522">
        <v>3812500</v>
      </c>
      <c r="G62" s="517"/>
      <c r="H62" s="517"/>
      <c r="I62" s="517"/>
      <c r="J62" s="517"/>
      <c r="K62" s="517"/>
      <c r="L62" s="517"/>
      <c r="M62" s="517"/>
      <c r="N62" s="517"/>
      <c r="O62" s="517"/>
    </row>
    <row r="63" spans="1:15" s="516" customFormat="1" x14ac:dyDescent="0.25">
      <c r="A63" s="518" t="s">
        <v>843</v>
      </c>
      <c r="B63" s="470" t="s">
        <v>844</v>
      </c>
      <c r="C63" s="520" t="s">
        <v>657</v>
      </c>
      <c r="D63" s="525">
        <v>107700</v>
      </c>
      <c r="E63" s="526">
        <v>43549</v>
      </c>
      <c r="G63" s="517"/>
      <c r="H63" s="517"/>
      <c r="I63" s="517"/>
      <c r="J63" s="517"/>
      <c r="K63" s="517"/>
      <c r="L63" s="517"/>
      <c r="M63" s="517"/>
      <c r="N63" s="517"/>
      <c r="O63" s="517"/>
    </row>
    <row r="64" spans="1:15" s="516" customFormat="1" ht="14.25" customHeight="1" x14ac:dyDescent="0.25">
      <c r="A64" s="518" t="s">
        <v>845</v>
      </c>
      <c r="B64" s="519" t="s">
        <v>846</v>
      </c>
      <c r="C64" s="520" t="s">
        <v>657</v>
      </c>
      <c r="D64" s="521">
        <v>29524432</v>
      </c>
      <c r="E64" s="522">
        <v>29122279</v>
      </c>
      <c r="G64" s="517"/>
      <c r="H64" s="517"/>
      <c r="I64" s="517"/>
      <c r="J64" s="517"/>
      <c r="K64" s="517"/>
      <c r="L64" s="517"/>
      <c r="M64" s="517"/>
      <c r="N64" s="517"/>
      <c r="O64" s="517"/>
    </row>
    <row r="65" spans="1:15" s="516" customFormat="1" ht="13.8" x14ac:dyDescent="0.3">
      <c r="A65" s="523" t="s">
        <v>847</v>
      </c>
      <c r="B65" s="463" t="s">
        <v>765</v>
      </c>
      <c r="C65" s="456" t="s">
        <v>657</v>
      </c>
      <c r="D65" s="525">
        <f>E65</f>
        <v>55931</v>
      </c>
      <c r="E65" s="526">
        <v>55931</v>
      </c>
      <c r="G65" s="517"/>
      <c r="H65" s="517"/>
      <c r="I65" s="544"/>
      <c r="J65" s="517"/>
      <c r="K65" s="517"/>
      <c r="L65" s="517"/>
      <c r="M65" s="517"/>
      <c r="N65" s="517"/>
      <c r="O65" s="517"/>
    </row>
    <row r="66" spans="1:15" s="516" customFormat="1" ht="26.4" x14ac:dyDescent="0.25">
      <c r="A66" s="558" t="s">
        <v>848</v>
      </c>
      <c r="B66" s="515" t="s">
        <v>777</v>
      </c>
      <c r="C66" s="550" t="s">
        <v>657</v>
      </c>
      <c r="D66" s="521">
        <f>E66</f>
        <v>21000</v>
      </c>
      <c r="E66" s="547">
        <v>21000</v>
      </c>
      <c r="G66" s="517"/>
      <c r="H66" s="517"/>
      <c r="I66" s="517"/>
      <c r="J66" s="517"/>
      <c r="K66" s="517"/>
      <c r="L66" s="517"/>
      <c r="M66" s="517"/>
      <c r="N66" s="517"/>
      <c r="O66" s="517"/>
    </row>
    <row r="67" spans="1:15" s="516" customFormat="1" ht="26.4" x14ac:dyDescent="0.25">
      <c r="A67" s="552" t="s">
        <v>849</v>
      </c>
      <c r="B67" s="553" t="s">
        <v>850</v>
      </c>
      <c r="C67" s="550" t="s">
        <v>657</v>
      </c>
      <c r="D67" s="554">
        <f>E67</f>
        <v>688808</v>
      </c>
      <c r="E67" s="555">
        <v>688808</v>
      </c>
      <c r="G67" s="517"/>
      <c r="H67" s="517"/>
      <c r="I67" s="517"/>
      <c r="J67" s="517"/>
      <c r="K67" s="517"/>
      <c r="L67" s="517"/>
      <c r="M67" s="517"/>
      <c r="N67" s="517"/>
      <c r="O67" s="517"/>
    </row>
    <row r="68" spans="1:15" s="516" customFormat="1" x14ac:dyDescent="0.25">
      <c r="A68" s="559" t="s">
        <v>851</v>
      </c>
      <c r="B68" s="560" t="s">
        <v>852</v>
      </c>
      <c r="C68" s="467" t="s">
        <v>657</v>
      </c>
      <c r="D68" s="561">
        <v>163980</v>
      </c>
      <c r="E68" s="562">
        <v>163980</v>
      </c>
      <c r="G68" s="517"/>
      <c r="H68" s="517"/>
      <c r="I68" s="517"/>
      <c r="J68" s="517"/>
      <c r="K68" s="517"/>
      <c r="L68" s="517"/>
      <c r="M68" s="517"/>
      <c r="N68" s="517"/>
      <c r="O68" s="517"/>
    </row>
    <row r="69" spans="1:15" s="516" customFormat="1" x14ac:dyDescent="0.25">
      <c r="A69" s="514" t="s">
        <v>853</v>
      </c>
      <c r="B69" s="515" t="s">
        <v>854</v>
      </c>
      <c r="C69" s="550" t="s">
        <v>657</v>
      </c>
      <c r="D69" s="554">
        <v>2752523</v>
      </c>
      <c r="E69" s="555">
        <v>2495408</v>
      </c>
      <c r="G69" s="517"/>
      <c r="H69" s="517"/>
      <c r="I69" s="517"/>
      <c r="J69" s="517"/>
      <c r="K69" s="517"/>
      <c r="L69" s="517"/>
      <c r="M69" s="517"/>
      <c r="N69" s="517"/>
      <c r="O69" s="517"/>
    </row>
    <row r="70" spans="1:15" s="516" customFormat="1" x14ac:dyDescent="0.25">
      <c r="A70" s="563" t="s">
        <v>855</v>
      </c>
      <c r="B70" s="524" t="s">
        <v>856</v>
      </c>
      <c r="C70" s="467">
        <v>46387</v>
      </c>
      <c r="D70" s="561">
        <v>1000000</v>
      </c>
      <c r="E70" s="562">
        <v>1080705</v>
      </c>
      <c r="G70" s="517"/>
      <c r="H70" s="517"/>
      <c r="I70" s="517"/>
      <c r="J70" s="517"/>
      <c r="K70" s="517"/>
      <c r="L70" s="517"/>
      <c r="M70" s="517"/>
      <c r="N70" s="517"/>
      <c r="O70" s="517"/>
    </row>
    <row r="71" spans="1:15" s="516" customFormat="1" x14ac:dyDescent="0.25">
      <c r="A71" s="552" t="s">
        <v>857</v>
      </c>
      <c r="B71" s="553" t="s">
        <v>858</v>
      </c>
      <c r="C71" s="550" t="s">
        <v>657</v>
      </c>
      <c r="D71" s="554">
        <v>1810617</v>
      </c>
      <c r="E71" s="555">
        <v>1721770</v>
      </c>
      <c r="G71" s="517"/>
      <c r="H71" s="517"/>
      <c r="I71" s="517"/>
      <c r="J71" s="517"/>
      <c r="K71" s="517"/>
      <c r="L71" s="517"/>
      <c r="M71" s="517"/>
      <c r="N71" s="517"/>
      <c r="O71" s="517"/>
    </row>
    <row r="72" spans="1:15" s="516" customFormat="1" x14ac:dyDescent="0.25">
      <c r="A72" s="552" t="s">
        <v>859</v>
      </c>
      <c r="B72" s="553" t="s">
        <v>860</v>
      </c>
      <c r="C72" s="550">
        <v>46155</v>
      </c>
      <c r="D72" s="554">
        <v>95143767</v>
      </c>
      <c r="E72" s="555">
        <v>106029348</v>
      </c>
      <c r="G72" s="517"/>
      <c r="H72" s="517"/>
      <c r="I72" s="517"/>
      <c r="J72" s="517"/>
      <c r="K72" s="517"/>
      <c r="L72" s="517"/>
      <c r="M72" s="517"/>
      <c r="N72" s="517"/>
      <c r="O72" s="517"/>
    </row>
    <row r="73" spans="1:15" s="127" customFormat="1" x14ac:dyDescent="0.25">
      <c r="A73" s="552" t="s">
        <v>861</v>
      </c>
      <c r="B73" s="564" t="s">
        <v>862</v>
      </c>
      <c r="C73" s="550">
        <v>46295</v>
      </c>
      <c r="D73" s="554">
        <f t="shared" ref="D73:D79" si="1">E73</f>
        <v>130612248</v>
      </c>
      <c r="E73" s="555">
        <v>130612248</v>
      </c>
      <c r="G73" s="513"/>
      <c r="H73" s="513"/>
      <c r="I73" s="513"/>
      <c r="J73" s="513"/>
      <c r="K73" s="513"/>
      <c r="L73" s="513"/>
      <c r="M73" s="513"/>
      <c r="N73" s="513"/>
      <c r="O73" s="513"/>
    </row>
    <row r="74" spans="1:15" s="127" customFormat="1" x14ac:dyDescent="0.25">
      <c r="A74" s="552" t="s">
        <v>863</v>
      </c>
      <c r="B74" s="564" t="s">
        <v>864</v>
      </c>
      <c r="C74" s="550" t="s">
        <v>657</v>
      </c>
      <c r="D74" s="554">
        <f t="shared" si="1"/>
        <v>111800</v>
      </c>
      <c r="E74" s="555">
        <v>111800</v>
      </c>
      <c r="G74" s="513"/>
      <c r="H74" s="513"/>
      <c r="I74" s="513"/>
      <c r="J74" s="513"/>
      <c r="K74" s="513"/>
      <c r="L74" s="513"/>
      <c r="M74" s="513"/>
      <c r="N74" s="513"/>
      <c r="O74" s="513"/>
    </row>
    <row r="75" spans="1:15" s="127" customFormat="1" x14ac:dyDescent="0.25">
      <c r="A75" s="552" t="s">
        <v>865</v>
      </c>
      <c r="B75" s="564" t="s">
        <v>866</v>
      </c>
      <c r="C75" s="550" t="s">
        <v>657</v>
      </c>
      <c r="D75" s="554">
        <f t="shared" si="1"/>
        <v>32800</v>
      </c>
      <c r="E75" s="555">
        <v>32800</v>
      </c>
      <c r="G75" s="513"/>
      <c r="H75" s="513"/>
      <c r="I75" s="513"/>
      <c r="J75" s="513"/>
      <c r="K75" s="513"/>
      <c r="L75" s="513"/>
      <c r="M75" s="513"/>
      <c r="N75" s="513"/>
      <c r="O75" s="513"/>
    </row>
    <row r="76" spans="1:15" s="127" customFormat="1" ht="26.4" x14ac:dyDescent="0.25">
      <c r="A76" s="565" t="s">
        <v>867</v>
      </c>
      <c r="B76" s="566" t="s">
        <v>868</v>
      </c>
      <c r="C76" s="567" t="s">
        <v>657</v>
      </c>
      <c r="D76" s="521">
        <f t="shared" si="1"/>
        <v>344932</v>
      </c>
      <c r="E76" s="522">
        <v>344932</v>
      </c>
      <c r="G76" s="513"/>
      <c r="H76" s="513"/>
      <c r="I76" s="513"/>
      <c r="J76" s="513"/>
      <c r="K76" s="513"/>
      <c r="L76" s="513"/>
      <c r="M76" s="513"/>
      <c r="N76" s="513"/>
      <c r="O76" s="513"/>
    </row>
    <row r="77" spans="1:15" s="568" customFormat="1" x14ac:dyDescent="0.25">
      <c r="A77" s="559" t="s">
        <v>869</v>
      </c>
      <c r="B77" s="560" t="s">
        <v>870</v>
      </c>
      <c r="C77" s="467" t="s">
        <v>657</v>
      </c>
      <c r="D77" s="521">
        <f t="shared" si="1"/>
        <v>689700</v>
      </c>
      <c r="E77" s="562">
        <v>689700</v>
      </c>
      <c r="G77" s="569"/>
      <c r="H77" s="569"/>
      <c r="I77" s="569"/>
      <c r="J77" s="569"/>
      <c r="K77" s="569"/>
      <c r="L77" s="569"/>
      <c r="M77" s="569"/>
      <c r="N77" s="569"/>
      <c r="O77" s="569"/>
    </row>
    <row r="78" spans="1:15" s="516" customFormat="1" ht="13.8" x14ac:dyDescent="0.3">
      <c r="A78" s="514" t="s">
        <v>871</v>
      </c>
      <c r="B78" s="515" t="s">
        <v>872</v>
      </c>
      <c r="C78" s="520" t="s">
        <v>657</v>
      </c>
      <c r="D78" s="521">
        <f t="shared" si="1"/>
        <v>1850743</v>
      </c>
      <c r="E78" s="522">
        <v>1850743</v>
      </c>
      <c r="G78" s="517"/>
      <c r="H78" s="517"/>
      <c r="I78" s="517"/>
      <c r="J78" s="517"/>
      <c r="K78" s="544"/>
      <c r="L78" s="517"/>
      <c r="M78" s="517"/>
      <c r="N78" s="517"/>
      <c r="O78" s="517"/>
    </row>
    <row r="79" spans="1:15" s="127" customFormat="1" x14ac:dyDescent="0.25">
      <c r="A79" s="552" t="s">
        <v>873</v>
      </c>
      <c r="B79" s="553" t="s">
        <v>777</v>
      </c>
      <c r="C79" s="550" t="s">
        <v>657</v>
      </c>
      <c r="D79" s="554">
        <f t="shared" si="1"/>
        <v>197358</v>
      </c>
      <c r="E79" s="555">
        <v>197358</v>
      </c>
      <c r="G79" s="513"/>
      <c r="H79" s="513"/>
      <c r="I79" s="513"/>
      <c r="J79" s="513"/>
      <c r="K79" s="513"/>
      <c r="L79" s="513"/>
      <c r="M79" s="513"/>
      <c r="N79" s="513"/>
      <c r="O79" s="513"/>
    </row>
    <row r="80" spans="1:15" s="516" customFormat="1" x14ac:dyDescent="0.25">
      <c r="A80" s="523" t="s">
        <v>874</v>
      </c>
      <c r="B80" s="524" t="s">
        <v>875</v>
      </c>
      <c r="C80" s="469" t="s">
        <v>657</v>
      </c>
      <c r="D80" s="525">
        <v>335992</v>
      </c>
      <c r="E80" s="526">
        <v>323388</v>
      </c>
      <c r="G80" s="517"/>
      <c r="H80" s="517"/>
      <c r="I80" s="517"/>
      <c r="J80" s="517"/>
      <c r="K80" s="517"/>
      <c r="L80" s="517"/>
      <c r="M80" s="517"/>
      <c r="N80" s="517"/>
      <c r="O80" s="517"/>
    </row>
    <row r="81" spans="1:15" s="572" customFormat="1" ht="13.8" thickBot="1" x14ac:dyDescent="0.3">
      <c r="A81" s="606" t="s">
        <v>20</v>
      </c>
      <c r="B81" s="607"/>
      <c r="C81" s="607"/>
      <c r="D81" s="570">
        <f>SUM(D9:D80)</f>
        <v>1299017436.0999999</v>
      </c>
      <c r="E81" s="571">
        <f>SUM(E9:E80)</f>
        <v>1304310265</v>
      </c>
      <c r="G81" s="573"/>
      <c r="H81" s="573"/>
      <c r="I81" s="573"/>
      <c r="J81" s="573"/>
      <c r="K81" s="573"/>
      <c r="L81" s="573"/>
      <c r="M81" s="573"/>
      <c r="N81" s="573"/>
      <c r="O81" s="573"/>
    </row>
    <row r="82" spans="1:15" x14ac:dyDescent="0.25">
      <c r="F82" s="506"/>
      <c r="G82" s="391"/>
      <c r="H82" s="391"/>
      <c r="I82" s="391"/>
      <c r="J82" s="391"/>
      <c r="K82" s="391"/>
      <c r="L82" s="391"/>
      <c r="M82" s="391"/>
      <c r="N82" s="391"/>
      <c r="O82" s="391"/>
    </row>
    <row r="83" spans="1:15" x14ac:dyDescent="0.25">
      <c r="G83" s="391"/>
      <c r="H83" s="391"/>
      <c r="I83" s="391"/>
      <c r="J83" s="391"/>
      <c r="K83" s="391"/>
      <c r="L83" s="391"/>
      <c r="M83" s="391"/>
      <c r="N83" s="391"/>
      <c r="O83" s="391"/>
    </row>
    <row r="84" spans="1:15" x14ac:dyDescent="0.25">
      <c r="G84" s="391"/>
      <c r="H84" s="391"/>
      <c r="I84" s="391"/>
      <c r="J84" s="391"/>
      <c r="K84" s="391"/>
      <c r="L84" s="391"/>
      <c r="M84" s="391"/>
      <c r="N84" s="391"/>
      <c r="O84" s="391"/>
    </row>
    <row r="87" spans="1:15" x14ac:dyDescent="0.25">
      <c r="F87" s="391"/>
      <c r="G87" s="391"/>
    </row>
    <row r="88" spans="1:15" x14ac:dyDescent="0.25">
      <c r="F88" s="391"/>
      <c r="G88" s="391"/>
    </row>
    <row r="89" spans="1:15" x14ac:dyDescent="0.25">
      <c r="F89" s="391"/>
      <c r="G89" s="391"/>
    </row>
    <row r="90" spans="1:15" x14ac:dyDescent="0.25">
      <c r="F90" s="391"/>
      <c r="G90" s="391"/>
    </row>
    <row r="91" spans="1:15" x14ac:dyDescent="0.25">
      <c r="F91" s="391"/>
      <c r="G91" s="391"/>
    </row>
    <row r="92" spans="1:15" x14ac:dyDescent="0.25">
      <c r="F92" s="391"/>
      <c r="G92" s="391"/>
    </row>
    <row r="93" spans="1:15" x14ac:dyDescent="0.25">
      <c r="F93" s="391"/>
      <c r="G93" s="391"/>
    </row>
    <row r="94" spans="1:15" x14ac:dyDescent="0.25">
      <c r="F94" s="391"/>
      <c r="G94" s="391"/>
    </row>
    <row r="95" spans="1:15" x14ac:dyDescent="0.25">
      <c r="F95" s="391"/>
      <c r="G95" s="391"/>
    </row>
    <row r="96" spans="1:15" x14ac:dyDescent="0.25">
      <c r="F96" s="391"/>
      <c r="G96" s="391"/>
    </row>
    <row r="97" spans="4:7" x14ac:dyDescent="0.25">
      <c r="F97" s="391"/>
      <c r="G97" s="391"/>
    </row>
    <row r="98" spans="4:7" x14ac:dyDescent="0.25">
      <c r="F98" s="391"/>
      <c r="G98" s="391"/>
    </row>
    <row r="99" spans="4:7" x14ac:dyDescent="0.25">
      <c r="F99" s="391"/>
      <c r="G99" s="391"/>
    </row>
    <row r="100" spans="4:7" x14ac:dyDescent="0.25">
      <c r="F100" s="391"/>
      <c r="G100" s="391"/>
    </row>
    <row r="101" spans="4:7" x14ac:dyDescent="0.25">
      <c r="F101" s="391"/>
      <c r="G101" s="391"/>
    </row>
    <row r="102" spans="4:7" x14ac:dyDescent="0.25">
      <c r="F102" s="391"/>
      <c r="G102" s="391"/>
    </row>
    <row r="103" spans="4:7" x14ac:dyDescent="0.25">
      <c r="D103" s="391"/>
      <c r="F103" s="391"/>
      <c r="G103" s="391"/>
    </row>
    <row r="104" spans="4:7" x14ac:dyDescent="0.25">
      <c r="F104" s="391"/>
      <c r="G104" s="391"/>
    </row>
    <row r="105" spans="4:7" x14ac:dyDescent="0.25">
      <c r="F105" s="391"/>
      <c r="G105" s="391"/>
    </row>
    <row r="106" spans="4:7" x14ac:dyDescent="0.25">
      <c r="F106" s="391"/>
      <c r="G106" s="391"/>
    </row>
    <row r="107" spans="4:7" x14ac:dyDescent="0.25">
      <c r="F107" s="391"/>
      <c r="G107" s="391"/>
    </row>
    <row r="108" spans="4:7" x14ac:dyDescent="0.25">
      <c r="F108" s="391"/>
      <c r="G108" s="391"/>
    </row>
    <row r="109" spans="4:7" x14ac:dyDescent="0.25">
      <c r="F109" s="391"/>
      <c r="G109" s="391"/>
    </row>
    <row r="110" spans="4:7" x14ac:dyDescent="0.25">
      <c r="F110" s="391"/>
      <c r="G110" s="391"/>
    </row>
    <row r="111" spans="4:7" x14ac:dyDescent="0.25">
      <c r="F111" s="391"/>
      <c r="G111" s="391"/>
    </row>
    <row r="112" spans="4:7" x14ac:dyDescent="0.25">
      <c r="F112" s="391"/>
      <c r="G112" s="391"/>
    </row>
    <row r="113" spans="6:7" x14ac:dyDescent="0.25">
      <c r="F113" s="391"/>
      <c r="G113" s="391"/>
    </row>
    <row r="114" spans="6:7" x14ac:dyDescent="0.25">
      <c r="F114" s="391"/>
      <c r="G114" s="391"/>
    </row>
    <row r="115" spans="6:7" x14ac:dyDescent="0.25">
      <c r="F115" s="391"/>
      <c r="G115" s="391"/>
    </row>
    <row r="116" spans="6:7" x14ac:dyDescent="0.25">
      <c r="F116" s="391"/>
      <c r="G116" s="391"/>
    </row>
  </sheetData>
  <mergeCells count="7">
    <mergeCell ref="A81:C81"/>
    <mergeCell ref="A3:E3"/>
    <mergeCell ref="A7:A8"/>
    <mergeCell ref="B7:B8"/>
    <mergeCell ref="C7:C8"/>
    <mergeCell ref="D7:D8"/>
    <mergeCell ref="E7:E8"/>
  </mergeCells>
  <pageMargins left="0.70866141732283472" right="0.70866141732283472" top="0.74803149606299213" bottom="0.74803149606299213" header="0.31496062992125984" footer="0.31496062992125984"/>
  <pageSetup paperSize="9"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9895-685C-494B-B25E-AA6D8F5F2122}">
  <sheetPr>
    <pageSetUpPr fitToPage="1"/>
  </sheetPr>
  <dimension ref="A1:O125"/>
  <sheetViews>
    <sheetView zoomScaleNormal="100" workbookViewId="0">
      <selection activeCell="E1" sqref="E1"/>
    </sheetView>
  </sheetViews>
  <sheetFormatPr defaultRowHeight="13.2" x14ac:dyDescent="0.25"/>
  <cols>
    <col min="1" max="1" width="38.88671875" style="489" customWidth="1"/>
    <col min="2" max="2" width="45.88671875" style="445" customWidth="1"/>
    <col min="3" max="3" width="13.6640625" style="493" customWidth="1"/>
    <col min="4" max="4" width="17.44140625" style="491" customWidth="1"/>
    <col min="5" max="5" width="13.88671875" style="448" customWidth="1"/>
    <col min="6" max="6" width="39.5546875" style="1" customWidth="1"/>
    <col min="7" max="7" width="24.109375" style="1" customWidth="1"/>
    <col min="8" max="8" width="21.6640625" style="1" customWidth="1"/>
    <col min="9" max="256" width="9.109375" style="1"/>
    <col min="257" max="257" width="37.88671875" style="1" customWidth="1"/>
    <col min="258" max="258" width="40.6640625" style="1" customWidth="1"/>
    <col min="259" max="259" width="14.5546875" style="1" customWidth="1"/>
    <col min="260" max="260" width="18" style="1" bestFit="1" customWidth="1"/>
    <col min="261" max="261" width="14" style="1" customWidth="1"/>
    <col min="262" max="262" width="17.33203125" style="1" customWidth="1"/>
    <col min="263" max="263" width="24.109375" style="1" customWidth="1"/>
    <col min="264" max="264" width="21.6640625" style="1" customWidth="1"/>
    <col min="265" max="512" width="9.109375" style="1"/>
    <col min="513" max="513" width="37.88671875" style="1" customWidth="1"/>
    <col min="514" max="514" width="40.6640625" style="1" customWidth="1"/>
    <col min="515" max="515" width="14.5546875" style="1" customWidth="1"/>
    <col min="516" max="516" width="18" style="1" bestFit="1" customWidth="1"/>
    <col min="517" max="517" width="14" style="1" customWidth="1"/>
    <col min="518" max="518" width="17.33203125" style="1" customWidth="1"/>
    <col min="519" max="519" width="24.109375" style="1" customWidth="1"/>
    <col min="520" max="520" width="21.6640625" style="1" customWidth="1"/>
    <col min="521" max="768" width="9.109375" style="1"/>
    <col min="769" max="769" width="37.88671875" style="1" customWidth="1"/>
    <col min="770" max="770" width="40.6640625" style="1" customWidth="1"/>
    <col min="771" max="771" width="14.5546875" style="1" customWidth="1"/>
    <col min="772" max="772" width="18" style="1" bestFit="1" customWidth="1"/>
    <col min="773" max="773" width="14" style="1" customWidth="1"/>
    <col min="774" max="774" width="17.33203125" style="1" customWidth="1"/>
    <col min="775" max="775" width="24.109375" style="1" customWidth="1"/>
    <col min="776" max="776" width="21.6640625" style="1" customWidth="1"/>
    <col min="777" max="1024" width="9.109375" style="1"/>
    <col min="1025" max="1025" width="37.88671875" style="1" customWidth="1"/>
    <col min="1026" max="1026" width="40.6640625" style="1" customWidth="1"/>
    <col min="1027" max="1027" width="14.5546875" style="1" customWidth="1"/>
    <col min="1028" max="1028" width="18" style="1" bestFit="1" customWidth="1"/>
    <col min="1029" max="1029" width="14" style="1" customWidth="1"/>
    <col min="1030" max="1030" width="17.33203125" style="1" customWidth="1"/>
    <col min="1031" max="1031" width="24.109375" style="1" customWidth="1"/>
    <col min="1032" max="1032" width="21.6640625" style="1" customWidth="1"/>
    <col min="1033" max="1280" width="9.109375" style="1"/>
    <col min="1281" max="1281" width="37.88671875" style="1" customWidth="1"/>
    <col min="1282" max="1282" width="40.6640625" style="1" customWidth="1"/>
    <col min="1283" max="1283" width="14.5546875" style="1" customWidth="1"/>
    <col min="1284" max="1284" width="18" style="1" bestFit="1" customWidth="1"/>
    <col min="1285" max="1285" width="14" style="1" customWidth="1"/>
    <col min="1286" max="1286" width="17.33203125" style="1" customWidth="1"/>
    <col min="1287" max="1287" width="24.109375" style="1" customWidth="1"/>
    <col min="1288" max="1288" width="21.6640625" style="1" customWidth="1"/>
    <col min="1289" max="1536" width="9.109375" style="1"/>
    <col min="1537" max="1537" width="37.88671875" style="1" customWidth="1"/>
    <col min="1538" max="1538" width="40.6640625" style="1" customWidth="1"/>
    <col min="1539" max="1539" width="14.5546875" style="1" customWidth="1"/>
    <col min="1540" max="1540" width="18" style="1" bestFit="1" customWidth="1"/>
    <col min="1541" max="1541" width="14" style="1" customWidth="1"/>
    <col min="1542" max="1542" width="17.33203125" style="1" customWidth="1"/>
    <col min="1543" max="1543" width="24.109375" style="1" customWidth="1"/>
    <col min="1544" max="1544" width="21.6640625" style="1" customWidth="1"/>
    <col min="1545" max="1792" width="9.109375" style="1"/>
    <col min="1793" max="1793" width="37.88671875" style="1" customWidth="1"/>
    <col min="1794" max="1794" width="40.6640625" style="1" customWidth="1"/>
    <col min="1795" max="1795" width="14.5546875" style="1" customWidth="1"/>
    <col min="1796" max="1796" width="18" style="1" bestFit="1" customWidth="1"/>
    <col min="1797" max="1797" width="14" style="1" customWidth="1"/>
    <col min="1798" max="1798" width="17.33203125" style="1" customWidth="1"/>
    <col min="1799" max="1799" width="24.109375" style="1" customWidth="1"/>
    <col min="1800" max="1800" width="21.6640625" style="1" customWidth="1"/>
    <col min="1801" max="2048" width="9.109375" style="1"/>
    <col min="2049" max="2049" width="37.88671875" style="1" customWidth="1"/>
    <col min="2050" max="2050" width="40.6640625" style="1" customWidth="1"/>
    <col min="2051" max="2051" width="14.5546875" style="1" customWidth="1"/>
    <col min="2052" max="2052" width="18" style="1" bestFit="1" customWidth="1"/>
    <col min="2053" max="2053" width="14" style="1" customWidth="1"/>
    <col min="2054" max="2054" width="17.33203125" style="1" customWidth="1"/>
    <col min="2055" max="2055" width="24.109375" style="1" customWidth="1"/>
    <col min="2056" max="2056" width="21.6640625" style="1" customWidth="1"/>
    <col min="2057" max="2304" width="9.109375" style="1"/>
    <col min="2305" max="2305" width="37.88671875" style="1" customWidth="1"/>
    <col min="2306" max="2306" width="40.6640625" style="1" customWidth="1"/>
    <col min="2307" max="2307" width="14.5546875" style="1" customWidth="1"/>
    <col min="2308" max="2308" width="18" style="1" bestFit="1" customWidth="1"/>
    <col min="2309" max="2309" width="14" style="1" customWidth="1"/>
    <col min="2310" max="2310" width="17.33203125" style="1" customWidth="1"/>
    <col min="2311" max="2311" width="24.109375" style="1" customWidth="1"/>
    <col min="2312" max="2312" width="21.6640625" style="1" customWidth="1"/>
    <col min="2313" max="2560" width="9.109375" style="1"/>
    <col min="2561" max="2561" width="37.88671875" style="1" customWidth="1"/>
    <col min="2562" max="2562" width="40.6640625" style="1" customWidth="1"/>
    <col min="2563" max="2563" width="14.5546875" style="1" customWidth="1"/>
    <col min="2564" max="2564" width="18" style="1" bestFit="1" customWidth="1"/>
    <col min="2565" max="2565" width="14" style="1" customWidth="1"/>
    <col min="2566" max="2566" width="17.33203125" style="1" customWidth="1"/>
    <col min="2567" max="2567" width="24.109375" style="1" customWidth="1"/>
    <col min="2568" max="2568" width="21.6640625" style="1" customWidth="1"/>
    <col min="2569" max="2816" width="9.109375" style="1"/>
    <col min="2817" max="2817" width="37.88671875" style="1" customWidth="1"/>
    <col min="2818" max="2818" width="40.6640625" style="1" customWidth="1"/>
    <col min="2819" max="2819" width="14.5546875" style="1" customWidth="1"/>
    <col min="2820" max="2820" width="18" style="1" bestFit="1" customWidth="1"/>
    <col min="2821" max="2821" width="14" style="1" customWidth="1"/>
    <col min="2822" max="2822" width="17.33203125" style="1" customWidth="1"/>
    <col min="2823" max="2823" width="24.109375" style="1" customWidth="1"/>
    <col min="2824" max="2824" width="21.6640625" style="1" customWidth="1"/>
    <col min="2825" max="3072" width="9.109375" style="1"/>
    <col min="3073" max="3073" width="37.88671875" style="1" customWidth="1"/>
    <col min="3074" max="3074" width="40.6640625" style="1" customWidth="1"/>
    <col min="3075" max="3075" width="14.5546875" style="1" customWidth="1"/>
    <col min="3076" max="3076" width="18" style="1" bestFit="1" customWidth="1"/>
    <col min="3077" max="3077" width="14" style="1" customWidth="1"/>
    <col min="3078" max="3078" width="17.33203125" style="1" customWidth="1"/>
    <col min="3079" max="3079" width="24.109375" style="1" customWidth="1"/>
    <col min="3080" max="3080" width="21.6640625" style="1" customWidth="1"/>
    <col min="3081" max="3328" width="9.109375" style="1"/>
    <col min="3329" max="3329" width="37.88671875" style="1" customWidth="1"/>
    <col min="3330" max="3330" width="40.6640625" style="1" customWidth="1"/>
    <col min="3331" max="3331" width="14.5546875" style="1" customWidth="1"/>
    <col min="3332" max="3332" width="18" style="1" bestFit="1" customWidth="1"/>
    <col min="3333" max="3333" width="14" style="1" customWidth="1"/>
    <col min="3334" max="3334" width="17.33203125" style="1" customWidth="1"/>
    <col min="3335" max="3335" width="24.109375" style="1" customWidth="1"/>
    <col min="3336" max="3336" width="21.6640625" style="1" customWidth="1"/>
    <col min="3337" max="3584" width="9.109375" style="1"/>
    <col min="3585" max="3585" width="37.88671875" style="1" customWidth="1"/>
    <col min="3586" max="3586" width="40.6640625" style="1" customWidth="1"/>
    <col min="3587" max="3587" width="14.5546875" style="1" customWidth="1"/>
    <col min="3588" max="3588" width="18" style="1" bestFit="1" customWidth="1"/>
    <col min="3589" max="3589" width="14" style="1" customWidth="1"/>
    <col min="3590" max="3590" width="17.33203125" style="1" customWidth="1"/>
    <col min="3591" max="3591" width="24.109375" style="1" customWidth="1"/>
    <col min="3592" max="3592" width="21.6640625" style="1" customWidth="1"/>
    <col min="3593" max="3840" width="9.109375" style="1"/>
    <col min="3841" max="3841" width="37.88671875" style="1" customWidth="1"/>
    <col min="3842" max="3842" width="40.6640625" style="1" customWidth="1"/>
    <col min="3843" max="3843" width="14.5546875" style="1" customWidth="1"/>
    <col min="3844" max="3844" width="18" style="1" bestFit="1" customWidth="1"/>
    <col min="3845" max="3845" width="14" style="1" customWidth="1"/>
    <col min="3846" max="3846" width="17.33203125" style="1" customWidth="1"/>
    <col min="3847" max="3847" width="24.109375" style="1" customWidth="1"/>
    <col min="3848" max="3848" width="21.6640625" style="1" customWidth="1"/>
    <col min="3849" max="4096" width="9.109375" style="1"/>
    <col min="4097" max="4097" width="37.88671875" style="1" customWidth="1"/>
    <col min="4098" max="4098" width="40.6640625" style="1" customWidth="1"/>
    <col min="4099" max="4099" width="14.5546875" style="1" customWidth="1"/>
    <col min="4100" max="4100" width="18" style="1" bestFit="1" customWidth="1"/>
    <col min="4101" max="4101" width="14" style="1" customWidth="1"/>
    <col min="4102" max="4102" width="17.33203125" style="1" customWidth="1"/>
    <col min="4103" max="4103" width="24.109375" style="1" customWidth="1"/>
    <col min="4104" max="4104" width="21.6640625" style="1" customWidth="1"/>
    <col min="4105" max="4352" width="9.109375" style="1"/>
    <col min="4353" max="4353" width="37.88671875" style="1" customWidth="1"/>
    <col min="4354" max="4354" width="40.6640625" style="1" customWidth="1"/>
    <col min="4355" max="4355" width="14.5546875" style="1" customWidth="1"/>
    <col min="4356" max="4356" width="18" style="1" bestFit="1" customWidth="1"/>
    <col min="4357" max="4357" width="14" style="1" customWidth="1"/>
    <col min="4358" max="4358" width="17.33203125" style="1" customWidth="1"/>
    <col min="4359" max="4359" width="24.109375" style="1" customWidth="1"/>
    <col min="4360" max="4360" width="21.6640625" style="1" customWidth="1"/>
    <col min="4361" max="4608" width="9.109375" style="1"/>
    <col min="4609" max="4609" width="37.88671875" style="1" customWidth="1"/>
    <col min="4610" max="4610" width="40.6640625" style="1" customWidth="1"/>
    <col min="4611" max="4611" width="14.5546875" style="1" customWidth="1"/>
    <col min="4612" max="4612" width="18" style="1" bestFit="1" customWidth="1"/>
    <col min="4613" max="4613" width="14" style="1" customWidth="1"/>
    <col min="4614" max="4614" width="17.33203125" style="1" customWidth="1"/>
    <col min="4615" max="4615" width="24.109375" style="1" customWidth="1"/>
    <col min="4616" max="4616" width="21.6640625" style="1" customWidth="1"/>
    <col min="4617" max="4864" width="9.109375" style="1"/>
    <col min="4865" max="4865" width="37.88671875" style="1" customWidth="1"/>
    <col min="4866" max="4866" width="40.6640625" style="1" customWidth="1"/>
    <col min="4867" max="4867" width="14.5546875" style="1" customWidth="1"/>
    <col min="4868" max="4868" width="18" style="1" bestFit="1" customWidth="1"/>
    <col min="4869" max="4869" width="14" style="1" customWidth="1"/>
    <col min="4870" max="4870" width="17.33203125" style="1" customWidth="1"/>
    <col min="4871" max="4871" width="24.109375" style="1" customWidth="1"/>
    <col min="4872" max="4872" width="21.6640625" style="1" customWidth="1"/>
    <col min="4873" max="5120" width="9.109375" style="1"/>
    <col min="5121" max="5121" width="37.88671875" style="1" customWidth="1"/>
    <col min="5122" max="5122" width="40.6640625" style="1" customWidth="1"/>
    <col min="5123" max="5123" width="14.5546875" style="1" customWidth="1"/>
    <col min="5124" max="5124" width="18" style="1" bestFit="1" customWidth="1"/>
    <col min="5125" max="5125" width="14" style="1" customWidth="1"/>
    <col min="5126" max="5126" width="17.33203125" style="1" customWidth="1"/>
    <col min="5127" max="5127" width="24.109375" style="1" customWidth="1"/>
    <col min="5128" max="5128" width="21.6640625" style="1" customWidth="1"/>
    <col min="5129" max="5376" width="9.109375" style="1"/>
    <col min="5377" max="5377" width="37.88671875" style="1" customWidth="1"/>
    <col min="5378" max="5378" width="40.6640625" style="1" customWidth="1"/>
    <col min="5379" max="5379" width="14.5546875" style="1" customWidth="1"/>
    <col min="5380" max="5380" width="18" style="1" bestFit="1" customWidth="1"/>
    <col min="5381" max="5381" width="14" style="1" customWidth="1"/>
    <col min="5382" max="5382" width="17.33203125" style="1" customWidth="1"/>
    <col min="5383" max="5383" width="24.109375" style="1" customWidth="1"/>
    <col min="5384" max="5384" width="21.6640625" style="1" customWidth="1"/>
    <col min="5385" max="5632" width="9.109375" style="1"/>
    <col min="5633" max="5633" width="37.88671875" style="1" customWidth="1"/>
    <col min="5634" max="5634" width="40.6640625" style="1" customWidth="1"/>
    <col min="5635" max="5635" width="14.5546875" style="1" customWidth="1"/>
    <col min="5636" max="5636" width="18" style="1" bestFit="1" customWidth="1"/>
    <col min="5637" max="5637" width="14" style="1" customWidth="1"/>
    <col min="5638" max="5638" width="17.33203125" style="1" customWidth="1"/>
    <col min="5639" max="5639" width="24.109375" style="1" customWidth="1"/>
    <col min="5640" max="5640" width="21.6640625" style="1" customWidth="1"/>
    <col min="5641" max="5888" width="9.109375" style="1"/>
    <col min="5889" max="5889" width="37.88671875" style="1" customWidth="1"/>
    <col min="5890" max="5890" width="40.6640625" style="1" customWidth="1"/>
    <col min="5891" max="5891" width="14.5546875" style="1" customWidth="1"/>
    <col min="5892" max="5892" width="18" style="1" bestFit="1" customWidth="1"/>
    <col min="5893" max="5893" width="14" style="1" customWidth="1"/>
    <col min="5894" max="5894" width="17.33203125" style="1" customWidth="1"/>
    <col min="5895" max="5895" width="24.109375" style="1" customWidth="1"/>
    <col min="5896" max="5896" width="21.6640625" style="1" customWidth="1"/>
    <col min="5897" max="6144" width="9.109375" style="1"/>
    <col min="6145" max="6145" width="37.88671875" style="1" customWidth="1"/>
    <col min="6146" max="6146" width="40.6640625" style="1" customWidth="1"/>
    <col min="6147" max="6147" width="14.5546875" style="1" customWidth="1"/>
    <col min="6148" max="6148" width="18" style="1" bestFit="1" customWidth="1"/>
    <col min="6149" max="6149" width="14" style="1" customWidth="1"/>
    <col min="6150" max="6150" width="17.33203125" style="1" customWidth="1"/>
    <col min="6151" max="6151" width="24.109375" style="1" customWidth="1"/>
    <col min="6152" max="6152" width="21.6640625" style="1" customWidth="1"/>
    <col min="6153" max="6400" width="9.109375" style="1"/>
    <col min="6401" max="6401" width="37.88671875" style="1" customWidth="1"/>
    <col min="6402" max="6402" width="40.6640625" style="1" customWidth="1"/>
    <col min="6403" max="6403" width="14.5546875" style="1" customWidth="1"/>
    <col min="6404" max="6404" width="18" style="1" bestFit="1" customWidth="1"/>
    <col min="6405" max="6405" width="14" style="1" customWidth="1"/>
    <col min="6406" max="6406" width="17.33203125" style="1" customWidth="1"/>
    <col min="6407" max="6407" width="24.109375" style="1" customWidth="1"/>
    <col min="6408" max="6408" width="21.6640625" style="1" customWidth="1"/>
    <col min="6409" max="6656" width="9.109375" style="1"/>
    <col min="6657" max="6657" width="37.88671875" style="1" customWidth="1"/>
    <col min="6658" max="6658" width="40.6640625" style="1" customWidth="1"/>
    <col min="6659" max="6659" width="14.5546875" style="1" customWidth="1"/>
    <col min="6660" max="6660" width="18" style="1" bestFit="1" customWidth="1"/>
    <col min="6661" max="6661" width="14" style="1" customWidth="1"/>
    <col min="6662" max="6662" width="17.33203125" style="1" customWidth="1"/>
    <col min="6663" max="6663" width="24.109375" style="1" customWidth="1"/>
    <col min="6664" max="6664" width="21.6640625" style="1" customWidth="1"/>
    <col min="6665" max="6912" width="9.109375" style="1"/>
    <col min="6913" max="6913" width="37.88671875" style="1" customWidth="1"/>
    <col min="6914" max="6914" width="40.6640625" style="1" customWidth="1"/>
    <col min="6915" max="6915" width="14.5546875" style="1" customWidth="1"/>
    <col min="6916" max="6916" width="18" style="1" bestFit="1" customWidth="1"/>
    <col min="6917" max="6917" width="14" style="1" customWidth="1"/>
    <col min="6918" max="6918" width="17.33203125" style="1" customWidth="1"/>
    <col min="6919" max="6919" width="24.109375" style="1" customWidth="1"/>
    <col min="6920" max="6920" width="21.6640625" style="1" customWidth="1"/>
    <col min="6921" max="7168" width="9.109375" style="1"/>
    <col min="7169" max="7169" width="37.88671875" style="1" customWidth="1"/>
    <col min="7170" max="7170" width="40.6640625" style="1" customWidth="1"/>
    <col min="7171" max="7171" width="14.5546875" style="1" customWidth="1"/>
    <col min="7172" max="7172" width="18" style="1" bestFit="1" customWidth="1"/>
    <col min="7173" max="7173" width="14" style="1" customWidth="1"/>
    <col min="7174" max="7174" width="17.33203125" style="1" customWidth="1"/>
    <col min="7175" max="7175" width="24.109375" style="1" customWidth="1"/>
    <col min="7176" max="7176" width="21.6640625" style="1" customWidth="1"/>
    <col min="7177" max="7424" width="9.109375" style="1"/>
    <col min="7425" max="7425" width="37.88671875" style="1" customWidth="1"/>
    <col min="7426" max="7426" width="40.6640625" style="1" customWidth="1"/>
    <col min="7427" max="7427" width="14.5546875" style="1" customWidth="1"/>
    <col min="7428" max="7428" width="18" style="1" bestFit="1" customWidth="1"/>
    <col min="7429" max="7429" width="14" style="1" customWidth="1"/>
    <col min="7430" max="7430" width="17.33203125" style="1" customWidth="1"/>
    <col min="7431" max="7431" width="24.109375" style="1" customWidth="1"/>
    <col min="7432" max="7432" width="21.6640625" style="1" customWidth="1"/>
    <col min="7433" max="7680" width="9.109375" style="1"/>
    <col min="7681" max="7681" width="37.88671875" style="1" customWidth="1"/>
    <col min="7682" max="7682" width="40.6640625" style="1" customWidth="1"/>
    <col min="7683" max="7683" width="14.5546875" style="1" customWidth="1"/>
    <col min="7684" max="7684" width="18" style="1" bestFit="1" customWidth="1"/>
    <col min="7685" max="7685" width="14" style="1" customWidth="1"/>
    <col min="7686" max="7686" width="17.33203125" style="1" customWidth="1"/>
    <col min="7687" max="7687" width="24.109375" style="1" customWidth="1"/>
    <col min="7688" max="7688" width="21.6640625" style="1" customWidth="1"/>
    <col min="7689" max="7936" width="9.109375" style="1"/>
    <col min="7937" max="7937" width="37.88671875" style="1" customWidth="1"/>
    <col min="7938" max="7938" width="40.6640625" style="1" customWidth="1"/>
    <col min="7939" max="7939" width="14.5546875" style="1" customWidth="1"/>
    <col min="7940" max="7940" width="18" style="1" bestFit="1" customWidth="1"/>
    <col min="7941" max="7941" width="14" style="1" customWidth="1"/>
    <col min="7942" max="7942" width="17.33203125" style="1" customWidth="1"/>
    <col min="7943" max="7943" width="24.109375" style="1" customWidth="1"/>
    <col min="7944" max="7944" width="21.6640625" style="1" customWidth="1"/>
    <col min="7945" max="8192" width="9.109375" style="1"/>
    <col min="8193" max="8193" width="37.88671875" style="1" customWidth="1"/>
    <col min="8194" max="8194" width="40.6640625" style="1" customWidth="1"/>
    <col min="8195" max="8195" width="14.5546875" style="1" customWidth="1"/>
    <col min="8196" max="8196" width="18" style="1" bestFit="1" customWidth="1"/>
    <col min="8197" max="8197" width="14" style="1" customWidth="1"/>
    <col min="8198" max="8198" width="17.33203125" style="1" customWidth="1"/>
    <col min="8199" max="8199" width="24.109375" style="1" customWidth="1"/>
    <col min="8200" max="8200" width="21.6640625" style="1" customWidth="1"/>
    <col min="8201" max="8448" width="9.109375" style="1"/>
    <col min="8449" max="8449" width="37.88671875" style="1" customWidth="1"/>
    <col min="8450" max="8450" width="40.6640625" style="1" customWidth="1"/>
    <col min="8451" max="8451" width="14.5546875" style="1" customWidth="1"/>
    <col min="8452" max="8452" width="18" style="1" bestFit="1" customWidth="1"/>
    <col min="8453" max="8453" width="14" style="1" customWidth="1"/>
    <col min="8454" max="8454" width="17.33203125" style="1" customWidth="1"/>
    <col min="8455" max="8455" width="24.109375" style="1" customWidth="1"/>
    <col min="8456" max="8456" width="21.6640625" style="1" customWidth="1"/>
    <col min="8457" max="8704" width="9.109375" style="1"/>
    <col min="8705" max="8705" width="37.88671875" style="1" customWidth="1"/>
    <col min="8706" max="8706" width="40.6640625" style="1" customWidth="1"/>
    <col min="8707" max="8707" width="14.5546875" style="1" customWidth="1"/>
    <col min="8708" max="8708" width="18" style="1" bestFit="1" customWidth="1"/>
    <col min="8709" max="8709" width="14" style="1" customWidth="1"/>
    <col min="8710" max="8710" width="17.33203125" style="1" customWidth="1"/>
    <col min="8711" max="8711" width="24.109375" style="1" customWidth="1"/>
    <col min="8712" max="8712" width="21.6640625" style="1" customWidth="1"/>
    <col min="8713" max="8960" width="9.109375" style="1"/>
    <col min="8961" max="8961" width="37.88671875" style="1" customWidth="1"/>
    <col min="8962" max="8962" width="40.6640625" style="1" customWidth="1"/>
    <col min="8963" max="8963" width="14.5546875" style="1" customWidth="1"/>
    <col min="8964" max="8964" width="18" style="1" bestFit="1" customWidth="1"/>
    <col min="8965" max="8965" width="14" style="1" customWidth="1"/>
    <col min="8966" max="8966" width="17.33203125" style="1" customWidth="1"/>
    <col min="8967" max="8967" width="24.109375" style="1" customWidth="1"/>
    <col min="8968" max="8968" width="21.6640625" style="1" customWidth="1"/>
    <col min="8969" max="9216" width="9.109375" style="1"/>
    <col min="9217" max="9217" width="37.88671875" style="1" customWidth="1"/>
    <col min="9218" max="9218" width="40.6640625" style="1" customWidth="1"/>
    <col min="9219" max="9219" width="14.5546875" style="1" customWidth="1"/>
    <col min="9220" max="9220" width="18" style="1" bestFit="1" customWidth="1"/>
    <col min="9221" max="9221" width="14" style="1" customWidth="1"/>
    <col min="9222" max="9222" width="17.33203125" style="1" customWidth="1"/>
    <col min="9223" max="9223" width="24.109375" style="1" customWidth="1"/>
    <col min="9224" max="9224" width="21.6640625" style="1" customWidth="1"/>
    <col min="9225" max="9472" width="9.109375" style="1"/>
    <col min="9473" max="9473" width="37.88671875" style="1" customWidth="1"/>
    <col min="9474" max="9474" width="40.6640625" style="1" customWidth="1"/>
    <col min="9475" max="9475" width="14.5546875" style="1" customWidth="1"/>
    <col min="9476" max="9476" width="18" style="1" bestFit="1" customWidth="1"/>
    <col min="9477" max="9477" width="14" style="1" customWidth="1"/>
    <col min="9478" max="9478" width="17.33203125" style="1" customWidth="1"/>
    <col min="9479" max="9479" width="24.109375" style="1" customWidth="1"/>
    <col min="9480" max="9480" width="21.6640625" style="1" customWidth="1"/>
    <col min="9481" max="9728" width="9.109375" style="1"/>
    <col min="9729" max="9729" width="37.88671875" style="1" customWidth="1"/>
    <col min="9730" max="9730" width="40.6640625" style="1" customWidth="1"/>
    <col min="9731" max="9731" width="14.5546875" style="1" customWidth="1"/>
    <col min="9732" max="9732" width="18" style="1" bestFit="1" customWidth="1"/>
    <col min="9733" max="9733" width="14" style="1" customWidth="1"/>
    <col min="9734" max="9734" width="17.33203125" style="1" customWidth="1"/>
    <col min="9735" max="9735" width="24.109375" style="1" customWidth="1"/>
    <col min="9736" max="9736" width="21.6640625" style="1" customWidth="1"/>
    <col min="9737" max="9984" width="9.109375" style="1"/>
    <col min="9985" max="9985" width="37.88671875" style="1" customWidth="1"/>
    <col min="9986" max="9986" width="40.6640625" style="1" customWidth="1"/>
    <col min="9987" max="9987" width="14.5546875" style="1" customWidth="1"/>
    <col min="9988" max="9988" width="18" style="1" bestFit="1" customWidth="1"/>
    <col min="9989" max="9989" width="14" style="1" customWidth="1"/>
    <col min="9990" max="9990" width="17.33203125" style="1" customWidth="1"/>
    <col min="9991" max="9991" width="24.109375" style="1" customWidth="1"/>
    <col min="9992" max="9992" width="21.6640625" style="1" customWidth="1"/>
    <col min="9993" max="10240" width="9.109375" style="1"/>
    <col min="10241" max="10241" width="37.88671875" style="1" customWidth="1"/>
    <col min="10242" max="10242" width="40.6640625" style="1" customWidth="1"/>
    <col min="10243" max="10243" width="14.5546875" style="1" customWidth="1"/>
    <col min="10244" max="10244" width="18" style="1" bestFit="1" customWidth="1"/>
    <col min="10245" max="10245" width="14" style="1" customWidth="1"/>
    <col min="10246" max="10246" width="17.33203125" style="1" customWidth="1"/>
    <col min="10247" max="10247" width="24.109375" style="1" customWidth="1"/>
    <col min="10248" max="10248" width="21.6640625" style="1" customWidth="1"/>
    <col min="10249" max="10496" width="9.109375" style="1"/>
    <col min="10497" max="10497" width="37.88671875" style="1" customWidth="1"/>
    <col min="10498" max="10498" width="40.6640625" style="1" customWidth="1"/>
    <col min="10499" max="10499" width="14.5546875" style="1" customWidth="1"/>
    <col min="10500" max="10500" width="18" style="1" bestFit="1" customWidth="1"/>
    <col min="10501" max="10501" width="14" style="1" customWidth="1"/>
    <col min="10502" max="10502" width="17.33203125" style="1" customWidth="1"/>
    <col min="10503" max="10503" width="24.109375" style="1" customWidth="1"/>
    <col min="10504" max="10504" width="21.6640625" style="1" customWidth="1"/>
    <col min="10505" max="10752" width="9.109375" style="1"/>
    <col min="10753" max="10753" width="37.88671875" style="1" customWidth="1"/>
    <col min="10754" max="10754" width="40.6640625" style="1" customWidth="1"/>
    <col min="10755" max="10755" width="14.5546875" style="1" customWidth="1"/>
    <col min="10756" max="10756" width="18" style="1" bestFit="1" customWidth="1"/>
    <col min="10757" max="10757" width="14" style="1" customWidth="1"/>
    <col min="10758" max="10758" width="17.33203125" style="1" customWidth="1"/>
    <col min="10759" max="10759" width="24.109375" style="1" customWidth="1"/>
    <col min="10760" max="10760" width="21.6640625" style="1" customWidth="1"/>
    <col min="10761" max="11008" width="9.109375" style="1"/>
    <col min="11009" max="11009" width="37.88671875" style="1" customWidth="1"/>
    <col min="11010" max="11010" width="40.6640625" style="1" customWidth="1"/>
    <col min="11011" max="11011" width="14.5546875" style="1" customWidth="1"/>
    <col min="11012" max="11012" width="18" style="1" bestFit="1" customWidth="1"/>
    <col min="11013" max="11013" width="14" style="1" customWidth="1"/>
    <col min="11014" max="11014" width="17.33203125" style="1" customWidth="1"/>
    <col min="11015" max="11015" width="24.109375" style="1" customWidth="1"/>
    <col min="11016" max="11016" width="21.6640625" style="1" customWidth="1"/>
    <col min="11017" max="11264" width="9.109375" style="1"/>
    <col min="11265" max="11265" width="37.88671875" style="1" customWidth="1"/>
    <col min="11266" max="11266" width="40.6640625" style="1" customWidth="1"/>
    <col min="11267" max="11267" width="14.5546875" style="1" customWidth="1"/>
    <col min="11268" max="11268" width="18" style="1" bestFit="1" customWidth="1"/>
    <col min="11269" max="11269" width="14" style="1" customWidth="1"/>
    <col min="11270" max="11270" width="17.33203125" style="1" customWidth="1"/>
    <col min="11271" max="11271" width="24.109375" style="1" customWidth="1"/>
    <col min="11272" max="11272" width="21.6640625" style="1" customWidth="1"/>
    <col min="11273" max="11520" width="9.109375" style="1"/>
    <col min="11521" max="11521" width="37.88671875" style="1" customWidth="1"/>
    <col min="11522" max="11522" width="40.6640625" style="1" customWidth="1"/>
    <col min="11523" max="11523" width="14.5546875" style="1" customWidth="1"/>
    <col min="11524" max="11524" width="18" style="1" bestFit="1" customWidth="1"/>
    <col min="11525" max="11525" width="14" style="1" customWidth="1"/>
    <col min="11526" max="11526" width="17.33203125" style="1" customWidth="1"/>
    <col min="11527" max="11527" width="24.109375" style="1" customWidth="1"/>
    <col min="11528" max="11528" width="21.6640625" style="1" customWidth="1"/>
    <col min="11529" max="11776" width="9.109375" style="1"/>
    <col min="11777" max="11777" width="37.88671875" style="1" customWidth="1"/>
    <col min="11778" max="11778" width="40.6640625" style="1" customWidth="1"/>
    <col min="11779" max="11779" width="14.5546875" style="1" customWidth="1"/>
    <col min="11780" max="11780" width="18" style="1" bestFit="1" customWidth="1"/>
    <col min="11781" max="11781" width="14" style="1" customWidth="1"/>
    <col min="11782" max="11782" width="17.33203125" style="1" customWidth="1"/>
    <col min="11783" max="11783" width="24.109375" style="1" customWidth="1"/>
    <col min="11784" max="11784" width="21.6640625" style="1" customWidth="1"/>
    <col min="11785" max="12032" width="9.109375" style="1"/>
    <col min="12033" max="12033" width="37.88671875" style="1" customWidth="1"/>
    <col min="12034" max="12034" width="40.6640625" style="1" customWidth="1"/>
    <col min="12035" max="12035" width="14.5546875" style="1" customWidth="1"/>
    <col min="12036" max="12036" width="18" style="1" bestFit="1" customWidth="1"/>
    <col min="12037" max="12037" width="14" style="1" customWidth="1"/>
    <col min="12038" max="12038" width="17.33203125" style="1" customWidth="1"/>
    <col min="12039" max="12039" width="24.109375" style="1" customWidth="1"/>
    <col min="12040" max="12040" width="21.6640625" style="1" customWidth="1"/>
    <col min="12041" max="12288" width="9.109375" style="1"/>
    <col min="12289" max="12289" width="37.88671875" style="1" customWidth="1"/>
    <col min="12290" max="12290" width="40.6640625" style="1" customWidth="1"/>
    <col min="12291" max="12291" width="14.5546875" style="1" customWidth="1"/>
    <col min="12292" max="12292" width="18" style="1" bestFit="1" customWidth="1"/>
    <col min="12293" max="12293" width="14" style="1" customWidth="1"/>
    <col min="12294" max="12294" width="17.33203125" style="1" customWidth="1"/>
    <col min="12295" max="12295" width="24.109375" style="1" customWidth="1"/>
    <col min="12296" max="12296" width="21.6640625" style="1" customWidth="1"/>
    <col min="12297" max="12544" width="9.109375" style="1"/>
    <col min="12545" max="12545" width="37.88671875" style="1" customWidth="1"/>
    <col min="12546" max="12546" width="40.6640625" style="1" customWidth="1"/>
    <col min="12547" max="12547" width="14.5546875" style="1" customWidth="1"/>
    <col min="12548" max="12548" width="18" style="1" bestFit="1" customWidth="1"/>
    <col min="12549" max="12549" width="14" style="1" customWidth="1"/>
    <col min="12550" max="12550" width="17.33203125" style="1" customWidth="1"/>
    <col min="12551" max="12551" width="24.109375" style="1" customWidth="1"/>
    <col min="12552" max="12552" width="21.6640625" style="1" customWidth="1"/>
    <col min="12553" max="12800" width="9.109375" style="1"/>
    <col min="12801" max="12801" width="37.88671875" style="1" customWidth="1"/>
    <col min="12802" max="12802" width="40.6640625" style="1" customWidth="1"/>
    <col min="12803" max="12803" width="14.5546875" style="1" customWidth="1"/>
    <col min="12804" max="12804" width="18" style="1" bestFit="1" customWidth="1"/>
    <col min="12805" max="12805" width="14" style="1" customWidth="1"/>
    <col min="12806" max="12806" width="17.33203125" style="1" customWidth="1"/>
    <col min="12807" max="12807" width="24.109375" style="1" customWidth="1"/>
    <col min="12808" max="12808" width="21.6640625" style="1" customWidth="1"/>
    <col min="12809" max="13056" width="9.109375" style="1"/>
    <col min="13057" max="13057" width="37.88671875" style="1" customWidth="1"/>
    <col min="13058" max="13058" width="40.6640625" style="1" customWidth="1"/>
    <col min="13059" max="13059" width="14.5546875" style="1" customWidth="1"/>
    <col min="13060" max="13060" width="18" style="1" bestFit="1" customWidth="1"/>
    <col min="13061" max="13061" width="14" style="1" customWidth="1"/>
    <col min="13062" max="13062" width="17.33203125" style="1" customWidth="1"/>
    <col min="13063" max="13063" width="24.109375" style="1" customWidth="1"/>
    <col min="13064" max="13064" width="21.6640625" style="1" customWidth="1"/>
    <col min="13065" max="13312" width="9.109375" style="1"/>
    <col min="13313" max="13313" width="37.88671875" style="1" customWidth="1"/>
    <col min="13314" max="13314" width="40.6640625" style="1" customWidth="1"/>
    <col min="13315" max="13315" width="14.5546875" style="1" customWidth="1"/>
    <col min="13316" max="13316" width="18" style="1" bestFit="1" customWidth="1"/>
    <col min="13317" max="13317" width="14" style="1" customWidth="1"/>
    <col min="13318" max="13318" width="17.33203125" style="1" customWidth="1"/>
    <col min="13319" max="13319" width="24.109375" style="1" customWidth="1"/>
    <col min="13320" max="13320" width="21.6640625" style="1" customWidth="1"/>
    <col min="13321" max="13568" width="9.109375" style="1"/>
    <col min="13569" max="13569" width="37.88671875" style="1" customWidth="1"/>
    <col min="13570" max="13570" width="40.6640625" style="1" customWidth="1"/>
    <col min="13571" max="13571" width="14.5546875" style="1" customWidth="1"/>
    <col min="13572" max="13572" width="18" style="1" bestFit="1" customWidth="1"/>
    <col min="13573" max="13573" width="14" style="1" customWidth="1"/>
    <col min="13574" max="13574" width="17.33203125" style="1" customWidth="1"/>
    <col min="13575" max="13575" width="24.109375" style="1" customWidth="1"/>
    <col min="13576" max="13576" width="21.6640625" style="1" customWidth="1"/>
    <col min="13577" max="13824" width="9.109375" style="1"/>
    <col min="13825" max="13825" width="37.88671875" style="1" customWidth="1"/>
    <col min="13826" max="13826" width="40.6640625" style="1" customWidth="1"/>
    <col min="13827" max="13827" width="14.5546875" style="1" customWidth="1"/>
    <col min="13828" max="13828" width="18" style="1" bestFit="1" customWidth="1"/>
    <col min="13829" max="13829" width="14" style="1" customWidth="1"/>
    <col min="13830" max="13830" width="17.33203125" style="1" customWidth="1"/>
    <col min="13831" max="13831" width="24.109375" style="1" customWidth="1"/>
    <col min="13832" max="13832" width="21.6640625" style="1" customWidth="1"/>
    <col min="13833" max="14080" width="9.109375" style="1"/>
    <col min="14081" max="14081" width="37.88671875" style="1" customWidth="1"/>
    <col min="14082" max="14082" width="40.6640625" style="1" customWidth="1"/>
    <col min="14083" max="14083" width="14.5546875" style="1" customWidth="1"/>
    <col min="14084" max="14084" width="18" style="1" bestFit="1" customWidth="1"/>
    <col min="14085" max="14085" width="14" style="1" customWidth="1"/>
    <col min="14086" max="14086" width="17.33203125" style="1" customWidth="1"/>
    <col min="14087" max="14087" width="24.109375" style="1" customWidth="1"/>
    <col min="14088" max="14088" width="21.6640625" style="1" customWidth="1"/>
    <col min="14089" max="14336" width="9.109375" style="1"/>
    <col min="14337" max="14337" width="37.88671875" style="1" customWidth="1"/>
    <col min="14338" max="14338" width="40.6640625" style="1" customWidth="1"/>
    <col min="14339" max="14339" width="14.5546875" style="1" customWidth="1"/>
    <col min="14340" max="14340" width="18" style="1" bestFit="1" customWidth="1"/>
    <col min="14341" max="14341" width="14" style="1" customWidth="1"/>
    <col min="14342" max="14342" width="17.33203125" style="1" customWidth="1"/>
    <col min="14343" max="14343" width="24.109375" style="1" customWidth="1"/>
    <col min="14344" max="14344" width="21.6640625" style="1" customWidth="1"/>
    <col min="14345" max="14592" width="9.109375" style="1"/>
    <col min="14593" max="14593" width="37.88671875" style="1" customWidth="1"/>
    <col min="14594" max="14594" width="40.6640625" style="1" customWidth="1"/>
    <col min="14595" max="14595" width="14.5546875" style="1" customWidth="1"/>
    <col min="14596" max="14596" width="18" style="1" bestFit="1" customWidth="1"/>
    <col min="14597" max="14597" width="14" style="1" customWidth="1"/>
    <col min="14598" max="14598" width="17.33203125" style="1" customWidth="1"/>
    <col min="14599" max="14599" width="24.109375" style="1" customWidth="1"/>
    <col min="14600" max="14600" width="21.6640625" style="1" customWidth="1"/>
    <col min="14601" max="14848" width="9.109375" style="1"/>
    <col min="14849" max="14849" width="37.88671875" style="1" customWidth="1"/>
    <col min="14850" max="14850" width="40.6640625" style="1" customWidth="1"/>
    <col min="14851" max="14851" width="14.5546875" style="1" customWidth="1"/>
    <col min="14852" max="14852" width="18" style="1" bestFit="1" customWidth="1"/>
    <col min="14853" max="14853" width="14" style="1" customWidth="1"/>
    <col min="14854" max="14854" width="17.33203125" style="1" customWidth="1"/>
    <col min="14855" max="14855" width="24.109375" style="1" customWidth="1"/>
    <col min="14856" max="14856" width="21.6640625" style="1" customWidth="1"/>
    <col min="14857" max="15104" width="9.109375" style="1"/>
    <col min="15105" max="15105" width="37.88671875" style="1" customWidth="1"/>
    <col min="15106" max="15106" width="40.6640625" style="1" customWidth="1"/>
    <col min="15107" max="15107" width="14.5546875" style="1" customWidth="1"/>
    <col min="15108" max="15108" width="18" style="1" bestFit="1" customWidth="1"/>
    <col min="15109" max="15109" width="14" style="1" customWidth="1"/>
    <col min="15110" max="15110" width="17.33203125" style="1" customWidth="1"/>
    <col min="15111" max="15111" width="24.109375" style="1" customWidth="1"/>
    <col min="15112" max="15112" width="21.6640625" style="1" customWidth="1"/>
    <col min="15113" max="15360" width="9.109375" style="1"/>
    <col min="15361" max="15361" width="37.88671875" style="1" customWidth="1"/>
    <col min="15362" max="15362" width="40.6640625" style="1" customWidth="1"/>
    <col min="15363" max="15363" width="14.5546875" style="1" customWidth="1"/>
    <col min="15364" max="15364" width="18" style="1" bestFit="1" customWidth="1"/>
    <col min="15365" max="15365" width="14" style="1" customWidth="1"/>
    <col min="15366" max="15366" width="17.33203125" style="1" customWidth="1"/>
    <col min="15367" max="15367" width="24.109375" style="1" customWidth="1"/>
    <col min="15368" max="15368" width="21.6640625" style="1" customWidth="1"/>
    <col min="15369" max="15616" width="9.109375" style="1"/>
    <col min="15617" max="15617" width="37.88671875" style="1" customWidth="1"/>
    <col min="15618" max="15618" width="40.6640625" style="1" customWidth="1"/>
    <col min="15619" max="15619" width="14.5546875" style="1" customWidth="1"/>
    <col min="15620" max="15620" width="18" style="1" bestFit="1" customWidth="1"/>
    <col min="15621" max="15621" width="14" style="1" customWidth="1"/>
    <col min="15622" max="15622" width="17.33203125" style="1" customWidth="1"/>
    <col min="15623" max="15623" width="24.109375" style="1" customWidth="1"/>
    <col min="15624" max="15624" width="21.6640625" style="1" customWidth="1"/>
    <col min="15625" max="15872" width="9.109375" style="1"/>
    <col min="15873" max="15873" width="37.88671875" style="1" customWidth="1"/>
    <col min="15874" max="15874" width="40.6640625" style="1" customWidth="1"/>
    <col min="15875" max="15875" width="14.5546875" style="1" customWidth="1"/>
    <col min="15876" max="15876" width="18" style="1" bestFit="1" customWidth="1"/>
    <col min="15877" max="15877" width="14" style="1" customWidth="1"/>
    <col min="15878" max="15878" width="17.33203125" style="1" customWidth="1"/>
    <col min="15879" max="15879" width="24.109375" style="1" customWidth="1"/>
    <col min="15880" max="15880" width="21.6640625" style="1" customWidth="1"/>
    <col min="15881" max="16128" width="9.109375" style="1"/>
    <col min="16129" max="16129" width="37.88671875" style="1" customWidth="1"/>
    <col min="16130" max="16130" width="40.6640625" style="1" customWidth="1"/>
    <col min="16131" max="16131" width="14.5546875" style="1" customWidth="1"/>
    <col min="16132" max="16132" width="18" style="1" bestFit="1" customWidth="1"/>
    <col min="16133" max="16133" width="14" style="1" customWidth="1"/>
    <col min="16134" max="16134" width="17.33203125" style="1" customWidth="1"/>
    <col min="16135" max="16135" width="24.109375" style="1" customWidth="1"/>
    <col min="16136" max="16136" width="21.6640625" style="1" customWidth="1"/>
    <col min="16137" max="16384" width="9.109375" style="1"/>
  </cols>
  <sheetData>
    <row r="1" spans="1:15" ht="13.8" x14ac:dyDescent="0.25">
      <c r="A1" s="441"/>
      <c r="B1" s="442"/>
      <c r="C1" s="443"/>
      <c r="D1" s="444"/>
      <c r="E1" s="2" t="s">
        <v>647</v>
      </c>
      <c r="F1" s="2"/>
      <c r="G1" s="2"/>
      <c r="H1" s="2"/>
      <c r="I1" s="2"/>
      <c r="J1" s="2"/>
      <c r="K1" s="2"/>
      <c r="L1" s="2"/>
      <c r="M1" s="2"/>
      <c r="N1" s="2"/>
      <c r="O1" s="2"/>
    </row>
    <row r="2" spans="1:15" x14ac:dyDescent="0.25">
      <c r="A2" s="441"/>
      <c r="B2" s="442"/>
      <c r="C2" s="443"/>
      <c r="D2" s="444"/>
      <c r="E2" s="444"/>
    </row>
    <row r="3" spans="1:15" x14ac:dyDescent="0.25">
      <c r="A3" s="608" t="s">
        <v>648</v>
      </c>
      <c r="B3" s="608"/>
      <c r="C3" s="608"/>
      <c r="D3" s="608"/>
      <c r="E3" s="608"/>
    </row>
    <row r="4" spans="1:15" x14ac:dyDescent="0.25">
      <c r="A4" s="441"/>
      <c r="B4" s="442"/>
      <c r="C4" s="443"/>
      <c r="D4" s="444"/>
      <c r="E4" s="444"/>
    </row>
    <row r="5" spans="1:15" x14ac:dyDescent="0.25">
      <c r="A5" s="441"/>
      <c r="B5" s="442"/>
      <c r="C5" s="443"/>
      <c r="D5" s="444"/>
      <c r="E5" s="444" t="s">
        <v>649</v>
      </c>
    </row>
    <row r="6" spans="1:15" ht="13.8" thickBot="1" x14ac:dyDescent="0.3">
      <c r="A6" s="445"/>
      <c r="B6" s="446"/>
      <c r="C6" s="447"/>
      <c r="D6" s="448"/>
      <c r="E6" s="449">
        <v>1</v>
      </c>
    </row>
    <row r="7" spans="1:15" ht="12.75" customHeight="1" x14ac:dyDescent="0.25">
      <c r="A7" s="615" t="s">
        <v>650</v>
      </c>
      <c r="B7" s="611" t="s">
        <v>651</v>
      </c>
      <c r="C7" s="622" t="s">
        <v>652</v>
      </c>
      <c r="D7" s="615" t="s">
        <v>653</v>
      </c>
      <c r="E7" s="615" t="s">
        <v>654</v>
      </c>
      <c r="G7" s="619"/>
    </row>
    <row r="8" spans="1:15" x14ac:dyDescent="0.25">
      <c r="A8" s="620"/>
      <c r="B8" s="621"/>
      <c r="C8" s="623"/>
      <c r="D8" s="620"/>
      <c r="E8" s="620"/>
      <c r="G8" s="619"/>
    </row>
    <row r="9" spans="1:15" s="108" customFormat="1" x14ac:dyDescent="0.25">
      <c r="A9" s="450" t="s">
        <v>655</v>
      </c>
      <c r="B9" s="451" t="s">
        <v>656</v>
      </c>
      <c r="C9" s="452" t="s">
        <v>657</v>
      </c>
      <c r="D9" s="453">
        <v>390000</v>
      </c>
      <c r="E9" s="454">
        <v>373532</v>
      </c>
    </row>
    <row r="10" spans="1:15" s="108" customFormat="1" ht="26.4" x14ac:dyDescent="0.25">
      <c r="A10" s="450" t="s">
        <v>658</v>
      </c>
      <c r="B10" s="455" t="s">
        <v>659</v>
      </c>
      <c r="C10" s="456" t="s">
        <v>657</v>
      </c>
      <c r="D10" s="453">
        <v>900000</v>
      </c>
      <c r="E10" s="454">
        <v>863781</v>
      </c>
    </row>
    <row r="11" spans="1:15" s="108" customFormat="1" ht="26.4" x14ac:dyDescent="0.25">
      <c r="A11" s="457" t="s">
        <v>660</v>
      </c>
      <c r="B11" s="458" t="s">
        <v>661</v>
      </c>
      <c r="C11" s="459" t="s">
        <v>662</v>
      </c>
      <c r="D11" s="453">
        <v>100000</v>
      </c>
      <c r="E11" s="454">
        <v>69600</v>
      </c>
    </row>
    <row r="12" spans="1:15" s="108" customFormat="1" ht="20.25" customHeight="1" x14ac:dyDescent="0.25">
      <c r="A12" s="450" t="s">
        <v>663</v>
      </c>
      <c r="B12" s="451" t="s">
        <v>664</v>
      </c>
      <c r="C12" s="460" t="s">
        <v>657</v>
      </c>
      <c r="D12" s="453">
        <v>1055553</v>
      </c>
      <c r="E12" s="454">
        <v>766064</v>
      </c>
      <c r="F12" s="461"/>
    </row>
    <row r="13" spans="1:15" s="108" customFormat="1" x14ac:dyDescent="0.25">
      <c r="A13" s="450" t="s">
        <v>665</v>
      </c>
      <c r="B13" s="451" t="s">
        <v>666</v>
      </c>
      <c r="C13" s="462" t="s">
        <v>657</v>
      </c>
      <c r="D13" s="453">
        <v>0</v>
      </c>
      <c r="E13" s="454">
        <v>1777543</v>
      </c>
    </row>
    <row r="14" spans="1:15" s="108" customFormat="1" x14ac:dyDescent="0.25">
      <c r="A14" s="450" t="s">
        <v>667</v>
      </c>
      <c r="B14" s="451" t="s">
        <v>668</v>
      </c>
      <c r="C14" s="456" t="s">
        <v>657</v>
      </c>
      <c r="D14" s="453">
        <v>54000</v>
      </c>
      <c r="E14" s="454">
        <v>54000</v>
      </c>
    </row>
    <row r="15" spans="1:15" s="108" customFormat="1" x14ac:dyDescent="0.25">
      <c r="A15" s="463" t="s">
        <v>669</v>
      </c>
      <c r="B15" s="464" t="s">
        <v>670</v>
      </c>
      <c r="C15" s="452" t="s">
        <v>657</v>
      </c>
      <c r="D15" s="465">
        <v>1075332</v>
      </c>
      <c r="E15" s="454">
        <v>1006615</v>
      </c>
    </row>
    <row r="16" spans="1:15" s="108" customFormat="1" x14ac:dyDescent="0.25">
      <c r="A16" s="457" t="s">
        <v>671</v>
      </c>
      <c r="B16" s="466" t="s">
        <v>672</v>
      </c>
      <c r="C16" s="467" t="s">
        <v>657</v>
      </c>
      <c r="D16" s="465">
        <v>2600000</v>
      </c>
      <c r="E16" s="454">
        <v>2413558</v>
      </c>
    </row>
    <row r="17" spans="1:10" s="108" customFormat="1" x14ac:dyDescent="0.25">
      <c r="A17" s="457" t="s">
        <v>673</v>
      </c>
      <c r="B17" s="466" t="s">
        <v>674</v>
      </c>
      <c r="C17" s="467" t="s">
        <v>657</v>
      </c>
      <c r="D17" s="465">
        <v>1905000</v>
      </c>
      <c r="E17" s="468">
        <v>1750460</v>
      </c>
    </row>
    <row r="18" spans="1:10" s="108" customFormat="1" x14ac:dyDescent="0.25">
      <c r="A18" s="457" t="s">
        <v>675</v>
      </c>
      <c r="B18" s="466" t="s">
        <v>676</v>
      </c>
      <c r="C18" s="467" t="s">
        <v>657</v>
      </c>
      <c r="D18" s="465">
        <v>3960461</v>
      </c>
      <c r="E18" s="468">
        <v>3481367</v>
      </c>
    </row>
    <row r="19" spans="1:10" s="108" customFormat="1" ht="26.4" x14ac:dyDescent="0.25">
      <c r="A19" s="457" t="s">
        <v>677</v>
      </c>
      <c r="B19" s="466" t="s">
        <v>678</v>
      </c>
      <c r="C19" s="469" t="s">
        <v>657</v>
      </c>
      <c r="D19" s="453">
        <v>85170</v>
      </c>
      <c r="E19" s="454">
        <v>73580</v>
      </c>
    </row>
    <row r="20" spans="1:10" s="108" customFormat="1" ht="26.4" x14ac:dyDescent="0.25">
      <c r="A20" s="457" t="s">
        <v>677</v>
      </c>
      <c r="B20" s="466" t="s">
        <v>679</v>
      </c>
      <c r="C20" s="469" t="s">
        <v>657</v>
      </c>
      <c r="D20" s="453">
        <v>169436</v>
      </c>
      <c r="E20" s="454">
        <v>156733</v>
      </c>
    </row>
    <row r="21" spans="1:10" s="108" customFormat="1" ht="26.4" x14ac:dyDescent="0.25">
      <c r="A21" s="457" t="s">
        <v>677</v>
      </c>
      <c r="B21" s="466" t="s">
        <v>680</v>
      </c>
      <c r="C21" s="469" t="s">
        <v>657</v>
      </c>
      <c r="D21" s="453">
        <v>363375</v>
      </c>
      <c r="E21" s="454">
        <v>289746</v>
      </c>
    </row>
    <row r="22" spans="1:10" s="108" customFormat="1" ht="26.4" x14ac:dyDescent="0.25">
      <c r="A22" s="457" t="s">
        <v>677</v>
      </c>
      <c r="B22" s="466" t="s">
        <v>681</v>
      </c>
      <c r="C22" s="469" t="s">
        <v>657</v>
      </c>
      <c r="D22" s="453">
        <v>114802</v>
      </c>
      <c r="E22" s="454">
        <v>113777</v>
      </c>
    </row>
    <row r="23" spans="1:10" s="108" customFormat="1" ht="26.4" x14ac:dyDescent="0.25">
      <c r="A23" s="457" t="s">
        <v>677</v>
      </c>
      <c r="B23" s="466" t="s">
        <v>682</v>
      </c>
      <c r="C23" s="469" t="s">
        <v>657</v>
      </c>
      <c r="D23" s="453">
        <v>315000</v>
      </c>
      <c r="E23" s="454">
        <v>311504</v>
      </c>
    </row>
    <row r="24" spans="1:10" s="108" customFormat="1" ht="26.4" x14ac:dyDescent="0.25">
      <c r="A24" s="470" t="s">
        <v>677</v>
      </c>
      <c r="B24" s="471" t="s">
        <v>683</v>
      </c>
      <c r="C24" s="472" t="s">
        <v>657</v>
      </c>
      <c r="D24" s="473">
        <v>995570</v>
      </c>
      <c r="E24" s="474">
        <v>723900</v>
      </c>
    </row>
    <row r="25" spans="1:10" ht="26.4" x14ac:dyDescent="0.25">
      <c r="A25" s="475" t="s">
        <v>684</v>
      </c>
      <c r="B25" s="455" t="s">
        <v>685</v>
      </c>
      <c r="C25" s="462" t="s">
        <v>657</v>
      </c>
      <c r="D25" s="465">
        <v>670000</v>
      </c>
      <c r="E25" s="476">
        <v>651534</v>
      </c>
    </row>
    <row r="26" spans="1:10" ht="26.4" x14ac:dyDescent="0.25">
      <c r="A26" s="475" t="s">
        <v>684</v>
      </c>
      <c r="B26" s="455" t="s">
        <v>686</v>
      </c>
      <c r="C26" s="462" t="s">
        <v>657</v>
      </c>
      <c r="D26" s="465">
        <v>400000</v>
      </c>
      <c r="E26" s="476">
        <v>391874</v>
      </c>
    </row>
    <row r="27" spans="1:10" x14ac:dyDescent="0.25">
      <c r="A27" s="450" t="s">
        <v>687</v>
      </c>
      <c r="B27" s="451" t="s">
        <v>688</v>
      </c>
      <c r="C27" s="452" t="s">
        <v>657</v>
      </c>
      <c r="D27" s="453">
        <v>123063</v>
      </c>
      <c r="E27" s="454">
        <v>123063</v>
      </c>
    </row>
    <row r="28" spans="1:10" ht="26.4" x14ac:dyDescent="0.25">
      <c r="A28" s="450" t="s">
        <v>689</v>
      </c>
      <c r="B28" s="451" t="s">
        <v>690</v>
      </c>
      <c r="C28" s="452" t="s">
        <v>657</v>
      </c>
      <c r="D28" s="453">
        <v>44907</v>
      </c>
      <c r="E28" s="454">
        <v>44907</v>
      </c>
      <c r="J28" s="477"/>
    </row>
    <row r="29" spans="1:10" s="108" customFormat="1" ht="26.4" x14ac:dyDescent="0.25">
      <c r="A29" s="450" t="s">
        <v>691</v>
      </c>
      <c r="B29" s="451" t="s">
        <v>692</v>
      </c>
      <c r="C29" s="452" t="s">
        <v>657</v>
      </c>
      <c r="D29" s="465">
        <v>76860</v>
      </c>
      <c r="E29" s="454">
        <v>73916</v>
      </c>
    </row>
    <row r="30" spans="1:10" s="108" customFormat="1" x14ac:dyDescent="0.25">
      <c r="A30" s="450" t="s">
        <v>693</v>
      </c>
      <c r="B30" s="451" t="s">
        <v>694</v>
      </c>
      <c r="C30" s="452" t="s">
        <v>657</v>
      </c>
      <c r="D30" s="453">
        <v>304800</v>
      </c>
      <c r="E30" s="454">
        <v>304800</v>
      </c>
    </row>
    <row r="31" spans="1:10" s="108" customFormat="1" x14ac:dyDescent="0.25">
      <c r="A31" s="450" t="s">
        <v>695</v>
      </c>
      <c r="B31" s="451" t="s">
        <v>696</v>
      </c>
      <c r="C31" s="452" t="s">
        <v>657</v>
      </c>
      <c r="D31" s="453">
        <v>192000</v>
      </c>
      <c r="E31" s="454">
        <v>192000</v>
      </c>
    </row>
    <row r="32" spans="1:10" s="108" customFormat="1" x14ac:dyDescent="0.25">
      <c r="A32" s="450" t="s">
        <v>697</v>
      </c>
      <c r="B32" s="451" t="s">
        <v>698</v>
      </c>
      <c r="C32" s="456" t="s">
        <v>657</v>
      </c>
      <c r="D32" s="453">
        <v>241260</v>
      </c>
      <c r="E32" s="453">
        <v>241260</v>
      </c>
    </row>
    <row r="33" spans="1:5" s="108" customFormat="1" x14ac:dyDescent="0.25">
      <c r="A33" s="450" t="s">
        <v>699</v>
      </c>
      <c r="B33" s="451" t="s">
        <v>700</v>
      </c>
      <c r="C33" s="456" t="s">
        <v>657</v>
      </c>
      <c r="D33" s="465">
        <v>79192</v>
      </c>
      <c r="E33" s="454">
        <v>71992</v>
      </c>
    </row>
    <row r="34" spans="1:5" s="108" customFormat="1" x14ac:dyDescent="0.25">
      <c r="A34" s="450" t="s">
        <v>699</v>
      </c>
      <c r="B34" s="451" t="s">
        <v>701</v>
      </c>
      <c r="C34" s="456" t="s">
        <v>657</v>
      </c>
      <c r="D34" s="465">
        <v>8586552</v>
      </c>
      <c r="E34" s="454">
        <v>8384725</v>
      </c>
    </row>
    <row r="35" spans="1:5" s="108" customFormat="1" x14ac:dyDescent="0.25">
      <c r="A35" s="450" t="s">
        <v>702</v>
      </c>
      <c r="B35" s="451" t="s">
        <v>703</v>
      </c>
      <c r="C35" s="456" t="s">
        <v>657</v>
      </c>
      <c r="D35" s="465">
        <v>500000</v>
      </c>
      <c r="E35" s="454">
        <v>489851</v>
      </c>
    </row>
    <row r="36" spans="1:5" s="108" customFormat="1" x14ac:dyDescent="0.25">
      <c r="A36" s="450" t="s">
        <v>702</v>
      </c>
      <c r="B36" s="451" t="s">
        <v>704</v>
      </c>
      <c r="C36" s="456" t="s">
        <v>657</v>
      </c>
      <c r="D36" s="453">
        <v>242388</v>
      </c>
      <c r="E36" s="454">
        <v>226769</v>
      </c>
    </row>
    <row r="37" spans="1:5" s="108" customFormat="1" ht="26.4" x14ac:dyDescent="0.25">
      <c r="A37" s="450" t="s">
        <v>705</v>
      </c>
      <c r="B37" s="451" t="s">
        <v>706</v>
      </c>
      <c r="C37" s="456" t="s">
        <v>657</v>
      </c>
      <c r="D37" s="465">
        <v>115952</v>
      </c>
      <c r="E37" s="454">
        <v>82106</v>
      </c>
    </row>
    <row r="38" spans="1:5" s="108" customFormat="1" x14ac:dyDescent="0.25">
      <c r="A38" s="450" t="s">
        <v>707</v>
      </c>
      <c r="B38" s="451" t="s">
        <v>708</v>
      </c>
      <c r="C38" s="469" t="s">
        <v>657</v>
      </c>
      <c r="D38" s="453">
        <v>83236</v>
      </c>
      <c r="E38" s="454">
        <v>83236</v>
      </c>
    </row>
    <row r="39" spans="1:5" s="108" customFormat="1" x14ac:dyDescent="0.25">
      <c r="A39" s="450" t="s">
        <v>709</v>
      </c>
      <c r="B39" s="451" t="s">
        <v>710</v>
      </c>
      <c r="C39" s="469" t="s">
        <v>657</v>
      </c>
      <c r="D39" s="453">
        <v>60000</v>
      </c>
      <c r="E39" s="454">
        <v>60000</v>
      </c>
    </row>
    <row r="40" spans="1:5" s="108" customFormat="1" ht="26.4" x14ac:dyDescent="0.25">
      <c r="A40" s="450" t="s">
        <v>711</v>
      </c>
      <c r="B40" s="478" t="s">
        <v>712</v>
      </c>
      <c r="C40" s="469" t="s">
        <v>713</v>
      </c>
      <c r="D40" s="479">
        <v>199834</v>
      </c>
      <c r="E40" s="454">
        <v>199834</v>
      </c>
    </row>
    <row r="41" spans="1:5" s="108" customFormat="1" x14ac:dyDescent="0.25">
      <c r="A41" s="450" t="s">
        <v>711</v>
      </c>
      <c r="B41" s="478" t="s">
        <v>714</v>
      </c>
      <c r="C41" s="469" t="s">
        <v>715</v>
      </c>
      <c r="D41" s="480">
        <v>511738</v>
      </c>
      <c r="E41" s="480">
        <v>511738</v>
      </c>
    </row>
    <row r="42" spans="1:5" s="108" customFormat="1" x14ac:dyDescent="0.25">
      <c r="A42" s="450" t="s">
        <v>716</v>
      </c>
      <c r="B42" s="478" t="s">
        <v>717</v>
      </c>
      <c r="C42" s="469" t="s">
        <v>657</v>
      </c>
      <c r="D42" s="480">
        <v>500000</v>
      </c>
      <c r="E42" s="480">
        <v>450624</v>
      </c>
    </row>
    <row r="43" spans="1:5" s="108" customFormat="1" x14ac:dyDescent="0.25">
      <c r="A43" s="450" t="s">
        <v>718</v>
      </c>
      <c r="B43" s="478" t="s">
        <v>719</v>
      </c>
      <c r="C43" s="452" t="s">
        <v>657</v>
      </c>
      <c r="D43" s="465">
        <v>468624</v>
      </c>
      <c r="E43" s="454">
        <v>433039</v>
      </c>
    </row>
    <row r="44" spans="1:5" s="108" customFormat="1" x14ac:dyDescent="0.25">
      <c r="A44" s="450" t="s">
        <v>720</v>
      </c>
      <c r="B44" s="478" t="s">
        <v>721</v>
      </c>
      <c r="C44" s="456" t="s">
        <v>657</v>
      </c>
      <c r="D44" s="465">
        <v>193027</v>
      </c>
      <c r="E44" s="454">
        <v>193027</v>
      </c>
    </row>
    <row r="45" spans="1:5" s="108" customFormat="1" x14ac:dyDescent="0.25">
      <c r="A45" s="450" t="s">
        <v>722</v>
      </c>
      <c r="B45" s="478" t="s">
        <v>723</v>
      </c>
      <c r="C45" s="456" t="s">
        <v>657</v>
      </c>
      <c r="D45" s="465">
        <v>625475</v>
      </c>
      <c r="E45" s="454">
        <v>1250950</v>
      </c>
    </row>
    <row r="46" spans="1:5" s="108" customFormat="1" x14ac:dyDescent="0.25">
      <c r="A46" s="450" t="s">
        <v>724</v>
      </c>
      <c r="B46" s="478" t="s">
        <v>725</v>
      </c>
      <c r="C46" s="456" t="s">
        <v>657</v>
      </c>
      <c r="D46" s="465">
        <v>7272364</v>
      </c>
      <c r="E46" s="454">
        <v>6330405</v>
      </c>
    </row>
    <row r="47" spans="1:5" s="108" customFormat="1" x14ac:dyDescent="0.25">
      <c r="A47" s="450" t="s">
        <v>726</v>
      </c>
      <c r="B47" s="478" t="s">
        <v>727</v>
      </c>
      <c r="C47" s="456" t="s">
        <v>657</v>
      </c>
      <c r="D47" s="465">
        <v>1700000</v>
      </c>
      <c r="E47" s="454">
        <v>1548671</v>
      </c>
    </row>
    <row r="48" spans="1:5" s="108" customFormat="1" ht="26.4" x14ac:dyDescent="0.25">
      <c r="A48" s="450" t="s">
        <v>728</v>
      </c>
      <c r="B48" s="478" t="s">
        <v>729</v>
      </c>
      <c r="C48" s="456" t="s">
        <v>657</v>
      </c>
      <c r="D48" s="465">
        <v>2909085</v>
      </c>
      <c r="E48" s="454">
        <v>2711680</v>
      </c>
    </row>
    <row r="49" spans="1:5" s="108" customFormat="1" ht="26.4" x14ac:dyDescent="0.25">
      <c r="A49" s="450" t="s">
        <v>730</v>
      </c>
      <c r="B49" s="478" t="s">
        <v>731</v>
      </c>
      <c r="C49" s="456" t="s">
        <v>657</v>
      </c>
      <c r="D49" s="453">
        <v>120000</v>
      </c>
      <c r="E49" s="454">
        <v>120000</v>
      </c>
    </row>
    <row r="50" spans="1:5" s="108" customFormat="1" x14ac:dyDescent="0.25">
      <c r="A50" s="450" t="s">
        <v>732</v>
      </c>
      <c r="B50" s="478" t="s">
        <v>733</v>
      </c>
      <c r="C50" s="456" t="s">
        <v>715</v>
      </c>
      <c r="D50" s="453">
        <v>187200</v>
      </c>
      <c r="E50" s="454">
        <v>156000</v>
      </c>
    </row>
    <row r="51" spans="1:5" s="108" customFormat="1" x14ac:dyDescent="0.25">
      <c r="A51" s="450" t="s">
        <v>734</v>
      </c>
      <c r="B51" s="478" t="s">
        <v>735</v>
      </c>
      <c r="C51" s="456" t="s">
        <v>657</v>
      </c>
      <c r="D51" s="465">
        <v>317175</v>
      </c>
      <c r="E51" s="454">
        <v>317175</v>
      </c>
    </row>
    <row r="52" spans="1:5" s="108" customFormat="1" ht="39.6" x14ac:dyDescent="0.25">
      <c r="A52" s="450" t="s">
        <v>736</v>
      </c>
      <c r="B52" s="481" t="s">
        <v>737</v>
      </c>
      <c r="C52" s="482">
        <v>45892</v>
      </c>
      <c r="D52" s="483">
        <v>851897</v>
      </c>
      <c r="E52" s="484">
        <v>851897</v>
      </c>
    </row>
    <row r="53" spans="1:5" s="108" customFormat="1" ht="26.4" x14ac:dyDescent="0.25">
      <c r="A53" s="450" t="s">
        <v>738</v>
      </c>
      <c r="B53" s="478" t="s">
        <v>739</v>
      </c>
      <c r="C53" s="456" t="s">
        <v>657</v>
      </c>
      <c r="D53" s="465">
        <v>3079034</v>
      </c>
      <c r="E53" s="454">
        <v>2804223</v>
      </c>
    </row>
    <row r="54" spans="1:5" s="108" customFormat="1" ht="26.4" x14ac:dyDescent="0.25">
      <c r="A54" s="450" t="s">
        <v>740</v>
      </c>
      <c r="B54" s="451" t="s">
        <v>741</v>
      </c>
      <c r="C54" s="456" t="s">
        <v>657</v>
      </c>
      <c r="D54" s="454">
        <v>450000</v>
      </c>
      <c r="E54" s="454">
        <v>450000</v>
      </c>
    </row>
    <row r="55" spans="1:5" s="108" customFormat="1" x14ac:dyDescent="0.25">
      <c r="A55" s="450" t="s">
        <v>742</v>
      </c>
      <c r="B55" s="451" t="s">
        <v>743</v>
      </c>
      <c r="C55" s="452" t="s">
        <v>744</v>
      </c>
      <c r="D55" s="453">
        <v>55000</v>
      </c>
      <c r="E55" s="454">
        <v>55000</v>
      </c>
    </row>
    <row r="56" spans="1:5" s="108" customFormat="1" x14ac:dyDescent="0.25">
      <c r="A56" s="450" t="s">
        <v>745</v>
      </c>
      <c r="B56" s="451" t="s">
        <v>746</v>
      </c>
      <c r="C56" s="485" t="s">
        <v>715</v>
      </c>
      <c r="D56" s="465">
        <v>1553925</v>
      </c>
      <c r="E56" s="454">
        <v>1518095</v>
      </c>
    </row>
    <row r="57" spans="1:5" ht="13.8" thickBot="1" x14ac:dyDescent="0.3">
      <c r="A57" s="486"/>
      <c r="B57" s="486"/>
      <c r="C57" s="487" t="s">
        <v>20</v>
      </c>
      <c r="D57" s="488">
        <f>SUM(D9:D56)</f>
        <v>46798287</v>
      </c>
      <c r="E57" s="488">
        <f>SUM(E9:E56)</f>
        <v>45550151</v>
      </c>
    </row>
    <row r="58" spans="1:5" x14ac:dyDescent="0.25">
      <c r="C58" s="490"/>
    </row>
    <row r="59" spans="1:5" x14ac:dyDescent="0.25">
      <c r="C59" s="490"/>
    </row>
    <row r="60" spans="1:5" x14ac:dyDescent="0.25">
      <c r="C60" s="490"/>
    </row>
    <row r="61" spans="1:5" x14ac:dyDescent="0.25">
      <c r="C61" s="490"/>
    </row>
    <row r="62" spans="1:5" x14ac:dyDescent="0.25">
      <c r="C62" s="447"/>
    </row>
    <row r="63" spans="1:5" x14ac:dyDescent="0.25">
      <c r="C63" s="447"/>
    </row>
    <row r="64" spans="1:5" x14ac:dyDescent="0.25">
      <c r="C64" s="447"/>
    </row>
    <row r="65" spans="3:3" x14ac:dyDescent="0.25">
      <c r="C65" s="447"/>
    </row>
    <row r="66" spans="3:3" x14ac:dyDescent="0.25">
      <c r="C66" s="491"/>
    </row>
    <row r="67" spans="3:3" x14ac:dyDescent="0.25">
      <c r="C67" s="491"/>
    </row>
    <row r="68" spans="3:3" x14ac:dyDescent="0.25">
      <c r="C68" s="491"/>
    </row>
    <row r="69" spans="3:3" x14ac:dyDescent="0.25">
      <c r="C69" s="491"/>
    </row>
    <row r="70" spans="3:3" x14ac:dyDescent="0.25">
      <c r="C70" s="491"/>
    </row>
    <row r="71" spans="3:3" x14ac:dyDescent="0.25">
      <c r="C71" s="491"/>
    </row>
    <row r="72" spans="3:3" x14ac:dyDescent="0.25">
      <c r="C72" s="491"/>
    </row>
    <row r="73" spans="3:3" x14ac:dyDescent="0.25">
      <c r="C73" s="491"/>
    </row>
    <row r="74" spans="3:3" x14ac:dyDescent="0.25">
      <c r="C74" s="491"/>
    </row>
    <row r="75" spans="3:3" x14ac:dyDescent="0.25">
      <c r="C75" s="491"/>
    </row>
    <row r="76" spans="3:3" x14ac:dyDescent="0.25">
      <c r="C76" s="491"/>
    </row>
    <row r="77" spans="3:3" x14ac:dyDescent="0.25">
      <c r="C77" s="491"/>
    </row>
    <row r="78" spans="3:3" x14ac:dyDescent="0.25">
      <c r="C78" s="491"/>
    </row>
    <row r="79" spans="3:3" x14ac:dyDescent="0.25">
      <c r="C79" s="491"/>
    </row>
    <row r="80" spans="3:3" x14ac:dyDescent="0.25">
      <c r="C80" s="491"/>
    </row>
    <row r="81" spans="3:3" x14ac:dyDescent="0.25">
      <c r="C81" s="491"/>
    </row>
    <row r="82" spans="3:3" x14ac:dyDescent="0.25">
      <c r="C82" s="491"/>
    </row>
    <row r="83" spans="3:3" x14ac:dyDescent="0.25">
      <c r="C83" s="491"/>
    </row>
    <row r="84" spans="3:3" x14ac:dyDescent="0.25">
      <c r="C84" s="491"/>
    </row>
    <row r="85" spans="3:3" x14ac:dyDescent="0.25">
      <c r="C85" s="491"/>
    </row>
    <row r="86" spans="3:3" x14ac:dyDescent="0.25">
      <c r="C86" s="448"/>
    </row>
    <row r="87" spans="3:3" x14ac:dyDescent="0.25">
      <c r="C87" s="448"/>
    </row>
    <row r="88" spans="3:3" x14ac:dyDescent="0.25">
      <c r="C88" s="448"/>
    </row>
    <row r="89" spans="3:3" x14ac:dyDescent="0.25">
      <c r="C89" s="448"/>
    </row>
    <row r="90" spans="3:3" x14ac:dyDescent="0.25">
      <c r="C90" s="448"/>
    </row>
    <row r="91" spans="3:3" x14ac:dyDescent="0.25">
      <c r="C91" s="448"/>
    </row>
    <row r="92" spans="3:3" x14ac:dyDescent="0.25">
      <c r="C92" s="448"/>
    </row>
    <row r="93" spans="3:3" x14ac:dyDescent="0.25">
      <c r="C93" s="448"/>
    </row>
    <row r="94" spans="3:3" x14ac:dyDescent="0.25">
      <c r="C94" s="448"/>
    </row>
    <row r="95" spans="3:3" x14ac:dyDescent="0.25">
      <c r="C95" s="448"/>
    </row>
    <row r="96" spans="3:3" x14ac:dyDescent="0.25">
      <c r="C96" s="448"/>
    </row>
    <row r="97" spans="3:3" x14ac:dyDescent="0.25">
      <c r="C97" s="448"/>
    </row>
    <row r="98" spans="3:3" x14ac:dyDescent="0.25">
      <c r="C98" s="448"/>
    </row>
    <row r="99" spans="3:3" x14ac:dyDescent="0.25">
      <c r="C99" s="448"/>
    </row>
    <row r="100" spans="3:3" x14ac:dyDescent="0.25">
      <c r="C100" s="448"/>
    </row>
    <row r="101" spans="3:3" x14ac:dyDescent="0.25">
      <c r="C101" s="448"/>
    </row>
    <row r="102" spans="3:3" x14ac:dyDescent="0.25">
      <c r="C102" s="448"/>
    </row>
    <row r="103" spans="3:3" x14ac:dyDescent="0.25">
      <c r="C103" s="448"/>
    </row>
    <row r="104" spans="3:3" x14ac:dyDescent="0.25">
      <c r="C104" s="448"/>
    </row>
    <row r="105" spans="3:3" x14ac:dyDescent="0.25">
      <c r="C105" s="448"/>
    </row>
    <row r="106" spans="3:3" x14ac:dyDescent="0.25">
      <c r="C106" s="448"/>
    </row>
    <row r="107" spans="3:3" x14ac:dyDescent="0.25">
      <c r="C107" s="448"/>
    </row>
    <row r="108" spans="3:3" x14ac:dyDescent="0.25">
      <c r="C108" s="448"/>
    </row>
    <row r="109" spans="3:3" x14ac:dyDescent="0.25">
      <c r="C109" s="448"/>
    </row>
    <row r="110" spans="3:3" x14ac:dyDescent="0.25">
      <c r="C110" s="448"/>
    </row>
    <row r="111" spans="3:3" x14ac:dyDescent="0.25">
      <c r="C111" s="448"/>
    </row>
    <row r="112" spans="3:3" x14ac:dyDescent="0.25">
      <c r="C112" s="448"/>
    </row>
    <row r="113" spans="3:4" x14ac:dyDescent="0.25">
      <c r="C113" s="448"/>
    </row>
    <row r="114" spans="3:4" x14ac:dyDescent="0.25">
      <c r="C114" s="448"/>
    </row>
    <row r="115" spans="3:4" x14ac:dyDescent="0.25">
      <c r="C115" s="448"/>
    </row>
    <row r="116" spans="3:4" x14ac:dyDescent="0.25">
      <c r="C116" s="448"/>
    </row>
    <row r="117" spans="3:4" x14ac:dyDescent="0.25">
      <c r="C117" s="448"/>
    </row>
    <row r="118" spans="3:4" ht="13.8" x14ac:dyDescent="0.3">
      <c r="C118" s="492"/>
    </row>
    <row r="119" spans="3:4" x14ac:dyDescent="0.25">
      <c r="C119" s="448"/>
    </row>
    <row r="120" spans="3:4" x14ac:dyDescent="0.25">
      <c r="C120" s="448"/>
    </row>
    <row r="121" spans="3:4" x14ac:dyDescent="0.25">
      <c r="C121" s="448"/>
    </row>
    <row r="122" spans="3:4" x14ac:dyDescent="0.25">
      <c r="C122" s="448"/>
    </row>
    <row r="123" spans="3:4" x14ac:dyDescent="0.25">
      <c r="C123" s="448"/>
    </row>
    <row r="124" spans="3:4" x14ac:dyDescent="0.25">
      <c r="C124" s="448"/>
    </row>
    <row r="125" spans="3:4" ht="13.8" x14ac:dyDescent="0.3">
      <c r="D125" s="494"/>
    </row>
  </sheetData>
  <mergeCells count="7">
    <mergeCell ref="G7:G8"/>
    <mergeCell ref="A3:E3"/>
    <mergeCell ref="A7:A8"/>
    <mergeCell ref="B7:B8"/>
    <mergeCell ref="C7:C8"/>
    <mergeCell ref="D7:D8"/>
    <mergeCell ref="E7:E8"/>
  </mergeCells>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12</vt:i4>
      </vt:variant>
    </vt:vector>
  </HeadingPairs>
  <TitlesOfParts>
    <vt:vector size="27" baseType="lpstr">
      <vt:lpstr>1. melléklet</vt:lpstr>
      <vt:lpstr>2. mell. 1. pont</vt:lpstr>
      <vt:lpstr>2. mell. 2. pont</vt:lpstr>
      <vt:lpstr>3. melléklet</vt:lpstr>
      <vt:lpstr>4. melléklet</vt:lpstr>
      <vt:lpstr>5.mell. 1. pont hitelek</vt:lpstr>
      <vt:lpstr>5.mell. 2. pont kezességv.</vt:lpstr>
      <vt:lpstr>5.mell. 3. pont szerződések-Önk</vt:lpstr>
      <vt:lpstr>5.mell. 4. pont szerződések-KÖH</vt:lpstr>
      <vt:lpstr>6. melléklet</vt:lpstr>
      <vt:lpstr>7. melléklet</vt:lpstr>
      <vt:lpstr>8. melléklet</vt:lpstr>
      <vt:lpstr>9. melléklet</vt:lpstr>
      <vt:lpstr>10. melléklet</vt:lpstr>
      <vt:lpstr>11. melléklet</vt:lpstr>
      <vt:lpstr>'2. mell. 2. pont'!Nyomtatási_cím</vt:lpstr>
      <vt:lpstr>'5.mell. 3. pont szerződések-Önk'!Nyomtatási_cím</vt:lpstr>
      <vt:lpstr>'1. melléklet'!Nyomtatási_terület</vt:lpstr>
      <vt:lpstr>'11. melléklet'!Nyomtatási_terület</vt:lpstr>
      <vt:lpstr>'2. mell. 1. pont'!Nyomtatási_terület</vt:lpstr>
      <vt:lpstr>'2. mell. 2. pont'!Nyomtatási_terület</vt:lpstr>
      <vt:lpstr>'4. melléklet'!Nyomtatási_terület</vt:lpstr>
      <vt:lpstr>'5.mell. 2. pont kezességv.'!Nyomtatási_terület</vt:lpstr>
      <vt:lpstr>'5.mell. 3. pont szerződések-Önk'!Nyomtatási_terület</vt:lpstr>
      <vt:lpstr>'5.mell. 4. pont szerződések-KÖH'!Nyomtatási_terület</vt:lpstr>
      <vt:lpstr>'6. melléklet'!Nyomtatási_terület</vt:lpstr>
      <vt:lpstr>'8. melléklet'!Nyomtatási_terület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Hivatal Hivatal</cp:lastModifiedBy>
  <cp:lastPrinted>2026-02-11T14:26:16Z</cp:lastPrinted>
  <dcterms:created xsi:type="dcterms:W3CDTF">2009-01-15T09:14:34Z</dcterms:created>
  <dcterms:modified xsi:type="dcterms:W3CDTF">2026-02-11T14:35:53Z</dcterms:modified>
</cp:coreProperties>
</file>